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https://pcbconnect-my.sharepoint.com/personal/glorie_mae_bureros_pcbconnectgroup_com/Documents/Desktop/Regulations/RMI Templates/EMRT 2.1/"/>
    </mc:Choice>
  </mc:AlternateContent>
  <xr:revisionPtr revIDLastSave="48" documentId="13_ncr:1_{67CA7433-A7B7-4DD3-8C11-2A63A58E2618}" xr6:coauthVersionLast="47" xr6:coauthVersionMax="47" xr10:uidLastSave="{AD877F31-954A-4E3F-AFDF-E301B2446EE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03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B77" i="4" s="1"/>
  <c r="A60" i="6"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F112" i="6"/>
  <c r="H112" i="6" s="1"/>
  <c r="D112" i="6" s="1"/>
  <c r="G7" i="6"/>
  <c r="B111" i="6"/>
  <c r="G111" i="6" s="1"/>
  <c r="B110" i="6"/>
  <c r="G110" i="6" s="1"/>
  <c r="B109" i="6"/>
  <c r="G109" i="6" s="1"/>
  <c r="B108" i="6"/>
  <c r="G108" i="6" s="1"/>
  <c r="B107" i="6"/>
  <c r="B106" i="6"/>
  <c r="B105" i="6"/>
  <c r="B104" i="6"/>
  <c r="B103" i="6"/>
  <c r="B102" i="6"/>
  <c r="B101" i="6"/>
  <c r="B100" i="6"/>
  <c r="B99" i="6"/>
  <c r="G99" i="6" s="1"/>
  <c r="B98" i="6"/>
  <c r="G98" i="6" s="1"/>
  <c r="B96" i="6"/>
  <c r="B95" i="6"/>
  <c r="G95" i="6" s="1"/>
  <c r="B94" i="6"/>
  <c r="G94" i="6" s="1"/>
  <c r="B92" i="6"/>
  <c r="B91" i="6"/>
  <c r="B90" i="6"/>
  <c r="B89" i="6"/>
  <c r="B88" i="6"/>
  <c r="B87" i="6"/>
  <c r="B86" i="6"/>
  <c r="B85" i="6"/>
  <c r="B84" i="6"/>
  <c r="B83" i="6"/>
  <c r="B81" i="6"/>
  <c r="B80" i="6"/>
  <c r="B79" i="6"/>
  <c r="B78" i="6"/>
  <c r="B77" i="6"/>
  <c r="B76" i="6"/>
  <c r="B75" i="6"/>
  <c r="B74" i="6"/>
  <c r="B73" i="6"/>
  <c r="G73" i="6" s="1"/>
  <c r="B72" i="6"/>
  <c r="G72" i="6" s="1"/>
  <c r="B70" i="6"/>
  <c r="B69" i="6"/>
  <c r="B68" i="6"/>
  <c r="B67" i="6"/>
  <c r="B66" i="6"/>
  <c r="G66" i="6" s="1"/>
  <c r="B65" i="6"/>
  <c r="B64" i="6"/>
  <c r="B63" i="6"/>
  <c r="B62" i="6"/>
  <c r="B61" i="6"/>
  <c r="B59" i="6"/>
  <c r="B58" i="6"/>
  <c r="B57" i="6"/>
  <c r="B56" i="6"/>
  <c r="B55" i="6"/>
  <c r="B54" i="6"/>
  <c r="B53" i="6"/>
  <c r="B52" i="6"/>
  <c r="B51" i="6"/>
  <c r="B50" i="6"/>
  <c r="B48" i="6"/>
  <c r="B47" i="6"/>
  <c r="B46" i="6"/>
  <c r="B45" i="6"/>
  <c r="B44" i="6"/>
  <c r="G44" i="6" s="1"/>
  <c r="B43" i="6"/>
  <c r="B42" i="6"/>
  <c r="B41" i="6"/>
  <c r="B40" i="6"/>
  <c r="G40" i="6" s="1"/>
  <c r="B39" i="6"/>
  <c r="G39" i="6" s="1"/>
  <c r="B37" i="6"/>
  <c r="B36" i="6"/>
  <c r="B35" i="6"/>
  <c r="B34" i="6"/>
  <c r="B33" i="6"/>
  <c r="F44" i="6" s="1"/>
  <c r="B32" i="6"/>
  <c r="B31" i="6"/>
  <c r="B30" i="6"/>
  <c r="B29" i="6"/>
  <c r="G29" i="6" s="1"/>
  <c r="B28" i="6"/>
  <c r="B26" i="6"/>
  <c r="B25" i="6"/>
  <c r="B24" i="6"/>
  <c r="B23" i="6"/>
  <c r="B22" i="6"/>
  <c r="F33" i="6" s="1"/>
  <c r="B21" i="6"/>
  <c r="F43" i="6" s="1"/>
  <c r="B20" i="6"/>
  <c r="G20" i="6" s="1"/>
  <c r="H20" i="6" s="1"/>
  <c r="D20" i="6" s="1"/>
  <c r="B19" i="6"/>
  <c r="G19" i="6" s="1"/>
  <c r="H19" i="6" s="1"/>
  <c r="D19" i="6" s="1"/>
  <c r="B18" i="6"/>
  <c r="B17" i="6"/>
  <c r="F39" i="6" s="1"/>
  <c r="B15" i="6"/>
  <c r="G15" i="6" s="1"/>
  <c r="H15" i="6" s="1"/>
  <c r="D15" i="6" s="1"/>
  <c r="B13" i="6"/>
  <c r="G13" i="6" s="1"/>
  <c r="H13" i="6" s="1"/>
  <c r="B12" i="6"/>
  <c r="G12" i="6" s="1"/>
  <c r="H12" i="6" s="1"/>
  <c r="D12" i="6" s="1"/>
  <c r="B11" i="6"/>
  <c r="B10" i="6"/>
  <c r="B9" i="6"/>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AA13" i="4" a="1"/>
  <c r="AA13" i="4"/>
  <c r="S43" i="4"/>
  <c r="S42" i="4"/>
  <c r="T43" i="4"/>
  <c r="U43" i="4" s="1"/>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17" i="6"/>
  <c r="C123" i="6"/>
  <c r="C122" i="6"/>
  <c r="C121" i="6"/>
  <c r="C120" i="6"/>
  <c r="G103" i="6"/>
  <c r="G102" i="6"/>
  <c r="G101" i="6"/>
  <c r="G100" i="6"/>
  <c r="G88" i="6"/>
  <c r="G87" i="6"/>
  <c r="G86" i="6"/>
  <c r="G85" i="6"/>
  <c r="G84" i="6"/>
  <c r="G83" i="6"/>
  <c r="G77" i="6"/>
  <c r="G76" i="6"/>
  <c r="G75" i="6"/>
  <c r="G74" i="6"/>
  <c r="J74" i="6"/>
  <c r="G65" i="6"/>
  <c r="G64" i="6"/>
  <c r="G63" i="6"/>
  <c r="G62" i="6"/>
  <c r="G61" i="6"/>
  <c r="G55" i="6"/>
  <c r="G54" i="6"/>
  <c r="G53" i="6"/>
  <c r="G52" i="6"/>
  <c r="G51" i="6"/>
  <c r="G50" i="6"/>
  <c r="G43" i="6"/>
  <c r="G42" i="6"/>
  <c r="G41" i="6"/>
  <c r="G33" i="6"/>
  <c r="G32" i="6"/>
  <c r="G31" i="6"/>
  <c r="G30" i="6"/>
  <c r="G28" i="6"/>
  <c r="G17" i="6"/>
  <c r="H17" i="6" s="1"/>
  <c r="D17" i="6" s="1"/>
  <c r="H7" i="6"/>
  <c r="D7" i="6"/>
  <c r="G9" i="6"/>
  <c r="H9" i="6"/>
  <c r="D9" i="6"/>
  <c r="C37" i="6"/>
  <c r="C36" i="6"/>
  <c r="C35" i="6"/>
  <c r="C34" i="6"/>
  <c r="I33" i="6"/>
  <c r="J33" i="6"/>
  <c r="I32" i="6"/>
  <c r="J32" i="6"/>
  <c r="I31" i="6"/>
  <c r="J31" i="6"/>
  <c r="I30" i="6"/>
  <c r="J30" i="6"/>
  <c r="I29" i="6"/>
  <c r="J29" i="6"/>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H22" i="6" s="1"/>
  <c r="G21" i="6"/>
  <c r="H21" i="6" s="1"/>
  <c r="D21"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6" i="6"/>
  <c r="G10" i="6"/>
  <c r="H10" i="6"/>
  <c r="G6" i="6"/>
  <c r="G11" i="6"/>
  <c r="H11" i="6"/>
  <c r="D11"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18" i="6"/>
  <c r="O31" i="4"/>
  <c r="P55" i="4"/>
  <c r="B67" i="4" s="1"/>
  <c r="B121" i="4"/>
  <c r="M121" i="4" s="1"/>
  <c r="A99" i="6"/>
  <c r="B103" i="4"/>
  <c r="M103" i="4" s="1"/>
  <c r="A84" i="6"/>
  <c r="B91" i="4"/>
  <c r="M91" i="4" s="1"/>
  <c r="A73" i="6"/>
  <c r="B79" i="4"/>
  <c r="A62" i="6" s="1"/>
  <c r="P43" i="4"/>
  <c r="B43" i="4"/>
  <c r="A29" i="6"/>
  <c r="A115" i="6"/>
  <c r="F29" i="6"/>
  <c r="M31" i="4"/>
  <c r="M43" i="4"/>
  <c r="AA14" i="4" a="1"/>
  <c r="AA14" i="4"/>
  <c r="AA15" i="4" a="1"/>
  <c r="AA15" i="4"/>
  <c r="AA16" i="4" a="1"/>
  <c r="B32" i="4"/>
  <c r="A19" i="6"/>
  <c r="F19" i="6"/>
  <c r="B33" i="4"/>
  <c r="A20" i="6"/>
  <c r="F20" i="6"/>
  <c r="AA16" i="4"/>
  <c r="B34" i="4"/>
  <c r="A21" i="6"/>
  <c r="F21" i="6"/>
  <c r="F41" i="6"/>
  <c r="F100" i="6" s="1"/>
  <c r="H100" i="6" s="1"/>
  <c r="D100" i="6" s="1"/>
  <c r="F42" i="6"/>
  <c r="H42" i="6" s="1"/>
  <c r="D42" i="6" s="1"/>
  <c r="O34" i="4"/>
  <c r="P58" i="4"/>
  <c r="B124" i="4"/>
  <c r="M124" i="4" s="1"/>
  <c r="A102" i="6"/>
  <c r="B106" i="4"/>
  <c r="M106" i="4" s="1"/>
  <c r="A87" i="6"/>
  <c r="B94" i="4"/>
  <c r="M94" i="4" s="1"/>
  <c r="A76" i="6"/>
  <c r="B82" i="4"/>
  <c r="A65" i="6"/>
  <c r="B70" i="4"/>
  <c r="A54" i="6" s="1"/>
  <c r="B58" i="4"/>
  <c r="A43" i="6" s="1"/>
  <c r="P46" i="4"/>
  <c r="B46" i="4"/>
  <c r="A32" i="6"/>
  <c r="F32" i="6"/>
  <c r="H32" i="6" s="1"/>
  <c r="A118" i="6"/>
  <c r="M34" i="4"/>
  <c r="M46" i="4"/>
  <c r="M58" i="4"/>
  <c r="M82" i="4"/>
  <c r="O33" i="4"/>
  <c r="P57" i="4"/>
  <c r="B57" i="4" s="1"/>
  <c r="B123" i="4"/>
  <c r="A101" i="6" s="1"/>
  <c r="M123" i="4"/>
  <c r="O32" i="4"/>
  <c r="P56" i="4"/>
  <c r="B92" i="4" s="1"/>
  <c r="B122" i="4"/>
  <c r="A100" i="6" s="1"/>
  <c r="M122" i="4"/>
  <c r="B105" i="4"/>
  <c r="M105" i="4" s="1"/>
  <c r="B81" i="4"/>
  <c r="M81" i="4"/>
  <c r="B80" i="4"/>
  <c r="M80" i="4"/>
  <c r="B69" i="4"/>
  <c r="M69" i="4" s="1"/>
  <c r="P45" i="4"/>
  <c r="B45" i="4"/>
  <c r="A31" i="6" s="1"/>
  <c r="M45" i="4"/>
  <c r="P44" i="4"/>
  <c r="B44" i="4"/>
  <c r="M44" i="4" s="1"/>
  <c r="M33" i="4"/>
  <c r="M32" i="4"/>
  <c r="A64" i="6"/>
  <c r="A63" i="6"/>
  <c r="A53" i="6"/>
  <c r="A116" i="6"/>
  <c r="A117" i="6"/>
  <c r="H41" i="6"/>
  <c r="D41" i="6" s="1"/>
  <c r="F30" i="6"/>
  <c r="H30" i="6"/>
  <c r="D30" i="6" s="1"/>
  <c r="K116" i="6"/>
  <c r="S45" i="4"/>
  <c r="S44" i="4"/>
  <c r="T44" i="4"/>
  <c r="U44" i="4"/>
  <c r="T45" i="4"/>
  <c r="S46" i="4"/>
  <c r="AA17" i="4" a="1"/>
  <c r="AA17" i="4"/>
  <c r="S47" i="4"/>
  <c r="T47" i="4"/>
  <c r="T46" i="4"/>
  <c r="U46" i="4"/>
  <c r="U45" i="4"/>
  <c r="V45" i="4" s="1"/>
  <c r="B35" i="4"/>
  <c r="A22" i="6"/>
  <c r="A119" i="6"/>
  <c r="F22" i="6"/>
  <c r="O35" i="4"/>
  <c r="P47" i="4"/>
  <c r="B47" i="4"/>
  <c r="M47" i="4" s="1"/>
  <c r="A33" i="6"/>
  <c r="P59" i="4"/>
  <c r="B59" i="4" s="1"/>
  <c r="B71" i="4"/>
  <c r="A55" i="6"/>
  <c r="B83" i="4"/>
  <c r="M83" i="4" s="1"/>
  <c r="A66" i="6"/>
  <c r="B95" i="4"/>
  <c r="M95" i="4" s="1"/>
  <c r="A77" i="6"/>
  <c r="B107" i="4"/>
  <c r="M107" i="4" s="1"/>
  <c r="A88" i="6"/>
  <c r="B125" i="4"/>
  <c r="A103" i="6" s="1"/>
  <c r="M35" i="4"/>
  <c r="M71"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7" i="4" s="1"/>
  <c r="W47" i="4" s="1"/>
  <c r="X47" i="4" s="1"/>
  <c r="V46" i="4"/>
  <c r="U48" i="4"/>
  <c r="T49" i="4"/>
  <c r="S50" i="4"/>
  <c r="M96" i="4"/>
  <c r="M97" i="4"/>
  <c r="M98" i="4"/>
  <c r="AA21" i="4" a="1"/>
  <c r="AA21" i="4"/>
  <c r="B39" i="4"/>
  <c r="O39" i="4"/>
  <c r="P63" i="4"/>
  <c r="B99" i="4"/>
  <c r="M99" i="4"/>
  <c r="S51" i="4"/>
  <c r="T51" i="4"/>
  <c r="U51" i="4"/>
  <c r="V51" i="4"/>
  <c r="W51" i="4"/>
  <c r="X51" i="4"/>
  <c r="Y51" i="4"/>
  <c r="Z50" i="4" s="1"/>
  <c r="AA50" i="4" s="1"/>
  <c r="Z51" i="4"/>
  <c r="AA51" i="4" s="1"/>
  <c r="AB51" i="4" s="1"/>
  <c r="AC51" i="4" s="1"/>
  <c r="T50" i="4"/>
  <c r="U50" i="4"/>
  <c r="V50" i="4"/>
  <c r="W50" i="4"/>
  <c r="X50" i="4"/>
  <c r="Y50" i="4"/>
  <c r="U49" i="4"/>
  <c r="V49" i="4"/>
  <c r="W49" i="4" s="1"/>
  <c r="V48" i="4"/>
  <c r="W48" i="4"/>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AB50" i="4" l="1"/>
  <c r="AC50" i="4" s="1"/>
  <c r="X49" i="4"/>
  <c r="X48" i="4"/>
  <c r="Y48" i="4" s="1"/>
  <c r="Z48" i="4" s="1"/>
  <c r="AA48" i="4" s="1"/>
  <c r="Y49" i="4"/>
  <c r="Z49" i="4" s="1"/>
  <c r="AA49" i="4" s="1"/>
  <c r="F119" i="6"/>
  <c r="F103" i="6"/>
  <c r="H103" i="6" s="1"/>
  <c r="D103" i="6" s="1"/>
  <c r="F55" i="6"/>
  <c r="F66" i="6" s="1"/>
  <c r="H44" i="6"/>
  <c r="D44" i="6" s="1"/>
  <c r="Y47" i="4"/>
  <c r="Z47" i="4" s="1"/>
  <c r="AA47" i="4" s="1"/>
  <c r="W45" i="4"/>
  <c r="X45" i="4" s="1"/>
  <c r="W46" i="4"/>
  <c r="X46" i="4" s="1"/>
  <c r="H33" i="6"/>
  <c r="C33" i="6" s="1"/>
  <c r="V44" i="4"/>
  <c r="B53" i="4"/>
  <c r="A38" i="6" s="1"/>
  <c r="F40" i="6"/>
  <c r="H29" i="6"/>
  <c r="W44" i="4"/>
  <c r="AB49" i="4"/>
  <c r="AC49" i="4" s="1"/>
  <c r="AB48" i="4"/>
  <c r="V42" i="4"/>
  <c r="W42" i="4" s="1"/>
  <c r="V43" i="4"/>
  <c r="W43" i="4" s="1"/>
  <c r="Y46" i="4"/>
  <c r="Z46" i="4" s="1"/>
  <c r="Y45" i="4"/>
  <c r="B120" i="4"/>
  <c r="B101" i="4"/>
  <c r="A82" i="6" s="1"/>
  <c r="B137" i="4"/>
  <c r="A111" i="6" s="1"/>
  <c r="B135" i="4"/>
  <c r="A110" i="6" s="1"/>
  <c r="B115" i="4"/>
  <c r="A94" i="6" s="1"/>
  <c r="B65" i="4"/>
  <c r="A49" i="6" s="1"/>
  <c r="F77" i="6"/>
  <c r="H66" i="6"/>
  <c r="D66" i="6" s="1"/>
  <c r="A42" i="6"/>
  <c r="M57" i="4"/>
  <c r="K115" i="6"/>
  <c r="D29" i="6"/>
  <c r="A51" i="6"/>
  <c r="M67" i="4"/>
  <c r="D32" i="6"/>
  <c r="K118" i="6"/>
  <c r="M92" i="4"/>
  <c r="A74" i="6"/>
  <c r="F94" i="6"/>
  <c r="H39" i="6"/>
  <c r="D39" i="6" s="1"/>
  <c r="F114" i="6"/>
  <c r="B2" i="6" s="1"/>
  <c r="F50" i="6"/>
  <c r="F98" i="6"/>
  <c r="H98" i="6" s="1"/>
  <c r="D98" i="6" s="1"/>
  <c r="M102" i="4"/>
  <c r="A83" i="6"/>
  <c r="F51" i="6"/>
  <c r="H40" i="6"/>
  <c r="D40" i="6" s="1"/>
  <c r="F115" i="6"/>
  <c r="F99" i="6"/>
  <c r="H99" i="6" s="1"/>
  <c r="D99" i="6" s="1"/>
  <c r="C22" i="6"/>
  <c r="D22" i="6"/>
  <c r="F102" i="6"/>
  <c r="H102" i="6" s="1"/>
  <c r="D102" i="6" s="1"/>
  <c r="F118" i="6"/>
  <c r="H43" i="6"/>
  <c r="D43" i="6" s="1"/>
  <c r="F54" i="6"/>
  <c r="M59" i="4"/>
  <c r="A44" i="6"/>
  <c r="C20" i="6"/>
  <c r="C100" i="6"/>
  <c r="C42" i="6"/>
  <c r="C29" i="6"/>
  <c r="B54" i="4"/>
  <c r="M70" i="4"/>
  <c r="F117" i="6"/>
  <c r="C41" i="6"/>
  <c r="M125" i="4"/>
  <c r="F101" i="6"/>
  <c r="H101" i="6" s="1"/>
  <c r="D101" i="6" s="1"/>
  <c r="F116" i="6"/>
  <c r="C19" i="6"/>
  <c r="F28" i="6"/>
  <c r="H28" i="6" s="1"/>
  <c r="C30" i="6"/>
  <c r="B66" i="4"/>
  <c r="B56" i="4"/>
  <c r="C21" i="6"/>
  <c r="B133" i="4"/>
  <c r="A109" i="6" s="1"/>
  <c r="A30" i="6"/>
  <c r="B78" i="4"/>
  <c r="B119" i="4"/>
  <c r="A97" i="6" s="1"/>
  <c r="G18" i="6"/>
  <c r="H18" i="6" s="1"/>
  <c r="D18" i="6" s="1"/>
  <c r="C32" i="6"/>
  <c r="B90" i="4"/>
  <c r="C17" i="6"/>
  <c r="B89" i="4"/>
  <c r="A71" i="6" s="1"/>
  <c r="B93" i="4"/>
  <c r="B55" i="4"/>
  <c r="B117" i="4"/>
  <c r="A95" i="6" s="1"/>
  <c r="F52" i="6"/>
  <c r="B68" i="4"/>
  <c r="B104" i="4"/>
  <c r="A86" i="6"/>
  <c r="C102" i="6"/>
  <c r="B131" i="4"/>
  <c r="A108" i="6" s="1"/>
  <c r="F53" i="6"/>
  <c r="F31" i="6"/>
  <c r="H31" i="6" s="1"/>
  <c r="M79" i="4"/>
  <c r="C28" i="6"/>
  <c r="A28" i="6"/>
  <c r="C15" i="6"/>
  <c r="C10" i="6"/>
  <c r="C13" i="6"/>
  <c r="D13" i="6"/>
  <c r="C12" i="6"/>
  <c r="C11" i="6"/>
  <c r="D10" i="6"/>
  <c r="C9" i="6"/>
  <c r="C5" i="6"/>
  <c r="F6" i="6"/>
  <c r="H6" i="6" s="1"/>
  <c r="D6" i="6" s="1"/>
  <c r="C112" i="6"/>
  <c r="D114" i="4"/>
  <c r="D41" i="4"/>
  <c r="G114" i="4"/>
  <c r="G41" i="4"/>
  <c r="C4" i="6"/>
  <c r="D77" i="4"/>
  <c r="G65" i="4"/>
  <c r="B8" i="5"/>
  <c r="AC8" i="5" s="1"/>
  <c r="B17" i="5"/>
  <c r="AC17" i="5" s="1"/>
  <c r="B10" i="5"/>
  <c r="AC10" i="5" s="1"/>
  <c r="B14" i="5"/>
  <c r="B23" i="5"/>
  <c r="B9" i="5"/>
  <c r="B22" i="5"/>
  <c r="B5" i="5"/>
  <c r="C9" i="5"/>
  <c r="C15" i="5"/>
  <c r="C21" i="5"/>
  <c r="C27" i="5"/>
  <c r="B6" i="5"/>
  <c r="B12" i="5"/>
  <c r="B18" i="5"/>
  <c r="B24" i="5"/>
  <c r="B7" i="5"/>
  <c r="B13" i="5"/>
  <c r="B19" i="5"/>
  <c r="B25" i="5"/>
  <c r="C5" i="5"/>
  <c r="C6" i="5"/>
  <c r="C7" i="5"/>
  <c r="C8" i="5"/>
  <c r="B27" i="5"/>
  <c r="C16" i="5"/>
  <c r="C24" i="5"/>
  <c r="B11" i="5"/>
  <c r="B20" i="5"/>
  <c r="C17" i="5"/>
  <c r="C25" i="5"/>
  <c r="C10" i="5"/>
  <c r="C18" i="5"/>
  <c r="C11" i="5"/>
  <c r="C26" i="5"/>
  <c r="C19" i="5"/>
  <c r="C12" i="5"/>
  <c r="C20" i="5"/>
  <c r="C13" i="5"/>
  <c r="C22" i="5"/>
  <c r="C14" i="5"/>
  <c r="C23" i="5"/>
  <c r="B15" i="5"/>
  <c r="B16" i="5"/>
  <c r="B26" i="5"/>
  <c r="B21" i="5"/>
  <c r="D101" i="4"/>
  <c r="D89" i="4"/>
  <c r="D65" i="4"/>
  <c r="D53" i="4"/>
  <c r="G89" i="4"/>
  <c r="G77" i="4"/>
  <c r="G53" i="4"/>
  <c r="G101" i="4"/>
  <c r="C99" i="6" l="1"/>
  <c r="C44" i="6"/>
  <c r="H55" i="6"/>
  <c r="C103" i="6"/>
  <c r="X44" i="4"/>
  <c r="Y44" i="4" s="1"/>
  <c r="Z44" i="4" s="1"/>
  <c r="C66" i="6"/>
  <c r="K119" i="6"/>
  <c r="D33" i="6"/>
  <c r="X42" i="4"/>
  <c r="Y42" i="4" s="1"/>
  <c r="X43" i="4"/>
  <c r="AA46" i="4"/>
  <c r="AB46" i="4" s="1"/>
  <c r="A98" i="6"/>
  <c r="M120" i="4"/>
  <c r="C39" i="6"/>
  <c r="Z45" i="4"/>
  <c r="AA45" i="4" s="1"/>
  <c r="AC48" i="4"/>
  <c r="AB47" i="4"/>
  <c r="AC47" i="4" s="1"/>
  <c r="K117" i="6"/>
  <c r="D31" i="6"/>
  <c r="A52" i="6"/>
  <c r="M68" i="4"/>
  <c r="C40" i="6"/>
  <c r="H51" i="6"/>
  <c r="F62" i="6"/>
  <c r="M93" i="4"/>
  <c r="A75" i="6"/>
  <c r="M54" i="4"/>
  <c r="A39" i="6"/>
  <c r="F61" i="6"/>
  <c r="H50" i="6"/>
  <c r="F110" i="6"/>
  <c r="H110" i="6" s="1"/>
  <c r="H94" i="6"/>
  <c r="F109" i="6"/>
  <c r="H109" i="6" s="1"/>
  <c r="F108" i="6"/>
  <c r="H108" i="6" s="1"/>
  <c r="F95" i="6"/>
  <c r="F111" i="6"/>
  <c r="H111" i="6" s="1"/>
  <c r="H77" i="6"/>
  <c r="F88" i="6"/>
  <c r="H88" i="6" s="1"/>
  <c r="M90" i="4"/>
  <c r="A72" i="6"/>
  <c r="H53" i="6"/>
  <c r="F64" i="6"/>
  <c r="F63" i="6"/>
  <c r="H52" i="6"/>
  <c r="A41" i="6"/>
  <c r="M56" i="4"/>
  <c r="C31" i="6"/>
  <c r="A40" i="6"/>
  <c r="M55" i="4"/>
  <c r="M66" i="4"/>
  <c r="A50" i="6"/>
  <c r="H54" i="6"/>
  <c r="F65" i="6"/>
  <c r="M78" i="4"/>
  <c r="A61" i="6"/>
  <c r="D28" i="6"/>
  <c r="K114" i="6"/>
  <c r="C43" i="6"/>
  <c r="M104" i="4"/>
  <c r="A85" i="6"/>
  <c r="C98" i="6"/>
  <c r="C101" i="6"/>
  <c r="C18" i="6"/>
  <c r="C6" i="6"/>
  <c r="V18" i="5"/>
  <c r="G18" i="5" s="1"/>
  <c r="AD18" i="5"/>
  <c r="AB18" i="5"/>
  <c r="AD9" i="5"/>
  <c r="AB9" i="5"/>
  <c r="V9" i="5"/>
  <c r="AC5" i="5"/>
  <c r="V25" i="5"/>
  <c r="G25" i="5" s="1"/>
  <c r="AD25" i="5"/>
  <c r="AB25" i="5"/>
  <c r="AC22" i="5"/>
  <c r="AD14" i="5"/>
  <c r="AB14" i="5"/>
  <c r="V14" i="5"/>
  <c r="AC9" i="5"/>
  <c r="AC11" i="5"/>
  <c r="AD13" i="5"/>
  <c r="AB13" i="5"/>
  <c r="V13" i="5"/>
  <c r="G13" i="5" s="1"/>
  <c r="AB24" i="5"/>
  <c r="AD24" i="5"/>
  <c r="V24" i="5"/>
  <c r="G24" i="5" s="1"/>
  <c r="AC18" i="5"/>
  <c r="AB6" i="5"/>
  <c r="AD6" i="5"/>
  <c r="V6" i="5"/>
  <c r="G6" i="5" s="1"/>
  <c r="AC26" i="5"/>
  <c r="AD5" i="5"/>
  <c r="AB5" i="5"/>
  <c r="V5" i="5"/>
  <c r="G5" i="5" s="1"/>
  <c r="AD10" i="5"/>
  <c r="AB10" i="5"/>
  <c r="V10" i="5"/>
  <c r="G10" i="5" s="1"/>
  <c r="AC19" i="5"/>
  <c r="AC13" i="5"/>
  <c r="AD22" i="5"/>
  <c r="AB22" i="5"/>
  <c r="V22" i="5"/>
  <c r="AC23" i="5"/>
  <c r="AD20" i="5"/>
  <c r="V20" i="5"/>
  <c r="G20" i="5" s="1"/>
  <c r="AB20" i="5"/>
  <c r="AD16" i="5"/>
  <c r="V16" i="5"/>
  <c r="G16" i="5" s="1"/>
  <c r="AB16" i="5"/>
  <c r="AC12" i="5"/>
  <c r="AC14" i="5"/>
  <c r="AC27" i="5"/>
  <c r="AD27" i="5"/>
  <c r="V27" i="5"/>
  <c r="AB27" i="5"/>
  <c r="AB11" i="5"/>
  <c r="AD11" i="5"/>
  <c r="V11" i="5"/>
  <c r="AD15" i="5"/>
  <c r="AB15" i="5"/>
  <c r="V15" i="5"/>
  <c r="G15" i="5" s="1"/>
  <c r="AC16" i="5"/>
  <c r="AC25" i="5"/>
  <c r="AC15" i="5"/>
  <c r="V23" i="5"/>
  <c r="G23" i="5" s="1"/>
  <c r="AB23" i="5"/>
  <c r="AD23" i="5"/>
  <c r="V17" i="5"/>
  <c r="AD17" i="5"/>
  <c r="AB17" i="5"/>
  <c r="AC20" i="5"/>
  <c r="AC7" i="5"/>
  <c r="F124" i="6"/>
  <c r="C124" i="6" s="1"/>
  <c r="AC24" i="5"/>
  <c r="AC21" i="5"/>
  <c r="AB12" i="5"/>
  <c r="AD12" i="5"/>
  <c r="V12" i="5"/>
  <c r="G12" i="5" s="1"/>
  <c r="AC6" i="5"/>
  <c r="AD19" i="5"/>
  <c r="V19" i="5"/>
  <c r="G19" i="5" s="1"/>
  <c r="AB19" i="5"/>
  <c r="AB8" i="5"/>
  <c r="AD8" i="5"/>
  <c r="V8" i="5"/>
  <c r="G8" i="5" s="1"/>
  <c r="AD26" i="5"/>
  <c r="AB26" i="5"/>
  <c r="V26" i="5"/>
  <c r="G26" i="5" s="1"/>
  <c r="AB7" i="5"/>
  <c r="AD7" i="5"/>
  <c r="V7" i="5"/>
  <c r="G7" i="5" s="1"/>
  <c r="AD21" i="5"/>
  <c r="AB21" i="5"/>
  <c r="V21" i="5"/>
  <c r="G21" i="5" s="1"/>
  <c r="Y43" i="4" l="1"/>
  <c r="D55" i="6"/>
  <c r="C55" i="6"/>
  <c r="AB45" i="4"/>
  <c r="AC45" i="4" s="1"/>
  <c r="AC46" i="4"/>
  <c r="Z42" i="4"/>
  <c r="AA42" i="4" s="1"/>
  <c r="Z43" i="4"/>
  <c r="AA44" i="4"/>
  <c r="AB44" i="4" s="1"/>
  <c r="AA43" i="4"/>
  <c r="D108" i="6"/>
  <c r="C108" i="6"/>
  <c r="D111" i="6"/>
  <c r="C111" i="6"/>
  <c r="H62" i="6"/>
  <c r="F73" i="6"/>
  <c r="D109" i="6"/>
  <c r="C109" i="6"/>
  <c r="H65" i="6"/>
  <c r="F76" i="6"/>
  <c r="D53" i="6"/>
  <c r="C53" i="6"/>
  <c r="F72" i="6"/>
  <c r="H61" i="6"/>
  <c r="C54" i="6"/>
  <c r="D54" i="6"/>
  <c r="D77" i="6"/>
  <c r="C77" i="6"/>
  <c r="H95" i="6"/>
  <c r="F96" i="6"/>
  <c r="H96" i="6" s="1"/>
  <c r="D52" i="6"/>
  <c r="C52" i="6"/>
  <c r="D94" i="6"/>
  <c r="C94" i="6"/>
  <c r="D88" i="6"/>
  <c r="C88" i="6"/>
  <c r="D51" i="6"/>
  <c r="C51" i="6"/>
  <c r="H63" i="6"/>
  <c r="F74" i="6"/>
  <c r="D110" i="6"/>
  <c r="C110" i="6"/>
  <c r="H64" i="6"/>
  <c r="F75" i="6"/>
  <c r="D50" i="6"/>
  <c r="C50" i="6"/>
  <c r="G117" i="6"/>
  <c r="H117" i="6" s="1"/>
  <c r="D117" i="6" s="1"/>
  <c r="G118" i="6"/>
  <c r="H118" i="6" s="1"/>
  <c r="C118" i="6" s="1"/>
  <c r="G114" i="6"/>
  <c r="H114" i="6" s="1"/>
  <c r="D114" i="6" s="1"/>
  <c r="H11" i="5"/>
  <c r="F11" i="5"/>
  <c r="E11" i="5"/>
  <c r="I11" i="5"/>
  <c r="R11" i="5"/>
  <c r="J11" i="5"/>
  <c r="E27" i="5"/>
  <c r="F27" i="5"/>
  <c r="J27" i="5"/>
  <c r="R27" i="5"/>
  <c r="H27" i="5"/>
  <c r="I27" i="5"/>
  <c r="H7" i="5"/>
  <c r="F7" i="5"/>
  <c r="J7" i="5"/>
  <c r="R7" i="5"/>
  <c r="I7" i="5"/>
  <c r="E7" i="5"/>
  <c r="E23" i="5"/>
  <c r="R23" i="5"/>
  <c r="J23" i="5"/>
  <c r="F23" i="5"/>
  <c r="H23" i="5"/>
  <c r="I23" i="5"/>
  <c r="G116" i="6"/>
  <c r="H116" i="6" s="1"/>
  <c r="I20" i="5"/>
  <c r="R20" i="5"/>
  <c r="E20" i="5"/>
  <c r="F20" i="5"/>
  <c r="H20" i="5"/>
  <c r="J20" i="5"/>
  <c r="E24" i="5"/>
  <c r="J24" i="5"/>
  <c r="H24" i="5"/>
  <c r="F24" i="5"/>
  <c r="R24" i="5"/>
  <c r="I24" i="5"/>
  <c r="J25" i="5"/>
  <c r="E25" i="5"/>
  <c r="I25" i="5"/>
  <c r="F25" i="5"/>
  <c r="H25" i="5"/>
  <c r="R25" i="5"/>
  <c r="J14" i="5"/>
  <c r="H14" i="5"/>
  <c r="I14" i="5"/>
  <c r="E14" i="5"/>
  <c r="F14" i="5"/>
  <c r="R14" i="5"/>
  <c r="I22" i="5"/>
  <c r="H22" i="5"/>
  <c r="R22" i="5"/>
  <c r="F22" i="5"/>
  <c r="J22" i="5"/>
  <c r="E22" i="5"/>
  <c r="H10" i="5"/>
  <c r="R10" i="5"/>
  <c r="J10" i="5"/>
  <c r="F10" i="5"/>
  <c r="E10" i="5"/>
  <c r="I10" i="5"/>
  <c r="E16" i="5"/>
  <c r="R16" i="5"/>
  <c r="I16" i="5"/>
  <c r="H16" i="5"/>
  <c r="J16" i="5"/>
  <c r="F16" i="5"/>
  <c r="H6" i="5"/>
  <c r="J6" i="5"/>
  <c r="I6" i="5"/>
  <c r="R6" i="5"/>
  <c r="E6" i="5"/>
  <c r="F6" i="5"/>
  <c r="J13" i="5"/>
  <c r="E13" i="5"/>
  <c r="F13" i="5"/>
  <c r="R13" i="5"/>
  <c r="H13" i="5"/>
  <c r="I13" i="5"/>
  <c r="G14" i="5"/>
  <c r="I21" i="5"/>
  <c r="E21" i="5"/>
  <c r="R21" i="5"/>
  <c r="H21" i="5"/>
  <c r="J21" i="5"/>
  <c r="F21" i="5"/>
  <c r="E17" i="5"/>
  <c r="R17" i="5"/>
  <c r="F17" i="5"/>
  <c r="H17" i="5"/>
  <c r="J17" i="5"/>
  <c r="I17" i="5"/>
  <c r="G11" i="5"/>
  <c r="H9" i="5"/>
  <c r="F9" i="5"/>
  <c r="J9" i="5"/>
  <c r="I9" i="5"/>
  <c r="E9" i="5"/>
  <c r="R9" i="5"/>
  <c r="H12" i="5"/>
  <c r="R12" i="5"/>
  <c r="J12" i="5"/>
  <c r="I12" i="5"/>
  <c r="F12" i="5"/>
  <c r="E12" i="5"/>
  <c r="G27" i="5"/>
  <c r="H8" i="5"/>
  <c r="R8" i="5"/>
  <c r="J8" i="5"/>
  <c r="E8" i="5"/>
  <c r="I8" i="5"/>
  <c r="F8" i="5"/>
  <c r="G119" i="6"/>
  <c r="H119" i="6" s="1"/>
  <c r="G9" i="5"/>
  <c r="G22" i="5"/>
  <c r="G115" i="6"/>
  <c r="H115" i="6" s="1"/>
  <c r="H26" i="5"/>
  <c r="I26" i="5"/>
  <c r="E26" i="5"/>
  <c r="J26" i="5"/>
  <c r="F26" i="5"/>
  <c r="R26" i="5"/>
  <c r="H15" i="5"/>
  <c r="F15" i="5"/>
  <c r="I15" i="5"/>
  <c r="R15" i="5"/>
  <c r="E15" i="5"/>
  <c r="J15" i="5"/>
  <c r="J19" i="5"/>
  <c r="E19" i="5"/>
  <c r="R19" i="5"/>
  <c r="I19" i="5"/>
  <c r="F19" i="5"/>
  <c r="H19" i="5"/>
  <c r="G17" i="5"/>
  <c r="H5" i="5"/>
  <c r="J5" i="5"/>
  <c r="E5" i="5"/>
  <c r="I5" i="5"/>
  <c r="F5" i="5"/>
  <c r="R5" i="5"/>
  <c r="J18" i="5"/>
  <c r="R18" i="5"/>
  <c r="E18" i="5"/>
  <c r="H18" i="5"/>
  <c r="I18" i="5"/>
  <c r="F18" i="5"/>
  <c r="X13" i="5" l="1"/>
  <c r="AC44" i="4"/>
  <c r="AB42" i="4"/>
  <c r="AC42" i="4" s="1"/>
  <c r="AB43" i="4"/>
  <c r="AC43" i="4" s="1"/>
  <c r="H75" i="6"/>
  <c r="F86" i="6"/>
  <c r="H86" i="6" s="1"/>
  <c r="F87" i="6"/>
  <c r="H87" i="6" s="1"/>
  <c r="H76" i="6"/>
  <c r="D64" i="6"/>
  <c r="C64" i="6"/>
  <c r="D65" i="6"/>
  <c r="C65" i="6"/>
  <c r="D96" i="6"/>
  <c r="C96" i="6"/>
  <c r="F85" i="6"/>
  <c r="H85" i="6" s="1"/>
  <c r="H74" i="6"/>
  <c r="F84" i="6"/>
  <c r="H84" i="6" s="1"/>
  <c r="H73" i="6"/>
  <c r="D62" i="6"/>
  <c r="C62" i="6"/>
  <c r="D95" i="6"/>
  <c r="C95" i="6"/>
  <c r="D63" i="6"/>
  <c r="C63" i="6"/>
  <c r="D61" i="6"/>
  <c r="C61" i="6"/>
  <c r="H72" i="6"/>
  <c r="F83" i="6"/>
  <c r="H83" i="6" s="1"/>
  <c r="C117" i="6"/>
  <c r="D118" i="6"/>
  <c r="C114" i="6"/>
  <c r="C119" i="6"/>
  <c r="D119" i="6"/>
  <c r="X23" i="5"/>
  <c r="X27" i="5"/>
  <c r="X20" i="5"/>
  <c r="X7" i="5"/>
  <c r="D115" i="6"/>
  <c r="C115" i="6"/>
  <c r="X24" i="5"/>
  <c r="X17" i="5"/>
  <c r="X25" i="5"/>
  <c r="X8" i="5"/>
  <c r="X9" i="5"/>
  <c r="X16" i="5"/>
  <c r="X6" i="5"/>
  <c r="X10" i="5"/>
  <c r="X26" i="5"/>
  <c r="X14" i="5"/>
  <c r="X19" i="5"/>
  <c r="X21" i="5"/>
  <c r="X15" i="5"/>
  <c r="X11" i="5"/>
  <c r="X18" i="5"/>
  <c r="D116" i="6"/>
  <c r="C116" i="6"/>
  <c r="X12" i="5"/>
  <c r="X22" i="5"/>
  <c r="G124" i="6" a="1"/>
  <c r="G124" i="6" s="1"/>
  <c r="H124" i="6" s="1"/>
  <c r="D124" i="6" s="1"/>
  <c r="X5" i="5"/>
  <c r="S27" i="5"/>
  <c r="S26" i="5"/>
  <c r="S25" i="5"/>
  <c r="S23" i="5"/>
  <c r="S24" i="5"/>
  <c r="S19" i="5"/>
  <c r="S21" i="5"/>
  <c r="S8" i="5"/>
  <c r="S6" i="5"/>
  <c r="S5" i="5"/>
  <c r="S22" i="5"/>
  <c r="S17" i="5"/>
  <c r="S7" i="5"/>
  <c r="S13" i="5"/>
  <c r="S10" i="5"/>
  <c r="S14" i="5"/>
  <c r="S12" i="5"/>
  <c r="S18" i="5"/>
  <c r="S9" i="5"/>
  <c r="S15" i="5"/>
  <c r="S11" i="5"/>
  <c r="S16" i="5"/>
  <c r="S20" i="5"/>
  <c r="D83" i="6" l="1"/>
  <c r="C83" i="6"/>
  <c r="D72" i="6"/>
  <c r="C72" i="6"/>
  <c r="D73" i="6"/>
  <c r="C73" i="6"/>
  <c r="D84" i="6"/>
  <c r="C84" i="6"/>
  <c r="D74" i="6"/>
  <c r="C74" i="6"/>
  <c r="D85" i="6"/>
  <c r="C85" i="6"/>
  <c r="D76" i="6"/>
  <c r="C76" i="6"/>
  <c r="D87" i="6"/>
  <c r="C87" i="6"/>
  <c r="D86" i="6"/>
  <c r="C86" i="6"/>
  <c r="D75" i="6"/>
  <c r="C75" i="6"/>
  <c r="H125" i="6"/>
  <c r="D2" i="6" s="1"/>
  <c r="T27" i="5"/>
  <c r="T24" i="5"/>
  <c r="T25" i="5"/>
  <c r="T23" i="5"/>
  <c r="T26" i="5"/>
  <c r="T20" i="5"/>
  <c r="T7" i="5"/>
  <c r="T22" i="5"/>
  <c r="T15" i="5"/>
  <c r="T8" i="5"/>
  <c r="T13" i="5"/>
  <c r="T11" i="5"/>
  <c r="T19" i="5"/>
  <c r="T5" i="5"/>
  <c r="T12" i="5"/>
  <c r="T14" i="5"/>
  <c r="T17" i="5"/>
  <c r="T10" i="5"/>
  <c r="T18" i="5"/>
  <c r="T9" i="5"/>
  <c r="T6" i="5"/>
  <c r="T16" i="5"/>
  <c r="T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<sst xmlns="http://schemas.openxmlformats.org/spreadsheetml/2006/main" count="28515" uniqueCount="20169">
  <si>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</si>
  <si>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</si>
  <si>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</si>
  <si>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</si>
  <si>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</si>
  <si>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</si>
  <si>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</si>
  <si>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</si>
  <si>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</si>
  <si>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</si>
  <si>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</si>
  <si>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</si>
  <si>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</si>
  <si>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</si>
  <si>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</si>
  <si>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</si>
  <si>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</si>
  <si>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</si>
  <si>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</si>
  <si>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</si>
  <si>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</si>
  <si>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</si>
  <si>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</si>
  <si>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</si>
  <si>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</si>
  <si>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</si>
  <si>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</si>
  <si>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</si>
  <si>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</si>
  <si>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</si>
  <si>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</si>
  <si>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</si>
  <si>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</si>
  <si>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</si>
  <si>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</si>
  <si>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</si>
  <si>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</si>
  <si>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</si>
  <si>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</si>
  <si>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</si>
  <si>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</si>
  <si>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</si>
  <si>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</si>
  <si>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</si>
  <si>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</si>
  <si>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</si>
  <si>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</si>
  <si>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</si>
  <si>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</si>
  <si>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</si>
  <si>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</si>
  <si>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</si>
  <si>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</si>
  <si>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</si>
  <si>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</si>
  <si>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</si>
  <si>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</si>
  <si>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</si>
  <si>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</si>
  <si>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</si>
  <si>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</si>
  <si>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</si>
  <si>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</si>
  <si>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</si>
  <si>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</si>
  <si>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</si>
  <si>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</si>
  <si>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</si>
  <si>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</si>
  <si>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</si>
  <si>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</si>
  <si>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</si>
  <si>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</si>
  <si>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</si>
  <si>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</si>
  <si>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</si>
  <si>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</si>
  <si>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</si>
  <si>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</si>
  <si>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</si>
  <si>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</si>
  <si>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</si>
  <si>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</si>
  <si>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</si>
  <si>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</si>
  <si>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</si>
  <si>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</si>
  <si>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</si>
  <si>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</si>
  <si>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</si>
  <si>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</si>
  <si>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</si>
  <si>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</si>
  <si>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</si>
  <si>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</si>
  <si>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</si>
  <si>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</si>
  <si>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</si>
  <si>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</si>
  <si>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</si>
  <si>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</si>
  <si>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</si>
  <si>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</si>
  <si>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</si>
  <si>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</si>
  <si>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</si>
  <si>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</si>
  <si>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</si>
  <si>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</si>
  <si>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</si>
  <si>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</si>
  <si>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</si>
  <si>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</si>
  <si>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</si>
  <si>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</si>
  <si>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</si>
  <si>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</si>
  <si>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</si>
  <si>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</si>
  <si>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</si>
  <si>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</si>
  <si>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</si>
  <si>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</si>
  <si>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</si>
  <si>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</si>
  <si>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</si>
  <si>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</si>
  <si>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</si>
  <si>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</si>
  <si>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</si>
  <si>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</si>
  <si>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</si>
  <si>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</si>
  <si>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</si>
  <si>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</si>
  <si>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</si>
  <si>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</si>
  <si>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</si>
  <si>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</si>
  <si>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</si>
  <si>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</si>
  <si>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</si>
  <si>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</si>
  <si>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</si>
  <si>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</si>
  <si>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</si>
  <si>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</si>
  <si>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</si>
  <si>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</si>
  <si>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</si>
  <si>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</si>
  <si>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</si>
  <si>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</si>
  <si>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</si>
  <si>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</si>
  <si>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</si>
  <si>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</si>
  <si>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</si>
  <si>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</si>
  <si>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</si>
  <si>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</si>
  <si>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</si>
  <si>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</si>
  <si>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</si>
  <si>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</si>
  <si>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</si>
  <si>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</si>
  <si>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</si>
  <si>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</si>
  <si>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</si>
  <si>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</si>
  <si>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</si>
  <si>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</si>
  <si>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</si>
  <si>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</si>
  <si>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</si>
  <si>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</si>
  <si>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</si>
  <si>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</si>
  <si>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</si>
  <si>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</si>
  <si>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</si>
  <si>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</si>
  <si>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</si>
  <si>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</si>
  <si>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</si>
  <si>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</si>
  <si>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</si>
  <si>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</si>
  <si>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</si>
  <si>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</si>
  <si>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</si>
  <si>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</si>
  <si>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</si>
  <si>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</si>
  <si>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</si>
  <si>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</si>
  <si>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</si>
  <si>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</si>
  <si>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</si>
  <si>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</si>
  <si>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</si>
  <si>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</si>
  <si>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</si>
  <si>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</si>
  <si>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</si>
  <si>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</si>
  <si>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</si>
  <si>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</si>
  <si>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</si>
  <si>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</si>
  <si>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</si>
  <si>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</si>
  <si>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</si>
  <si>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</si>
  <si>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</si>
  <si>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</si>
  <si>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</si>
  <si>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</si>
  <si>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</si>
  <si>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</si>
  <si>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</si>
  <si>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</si>
  <si>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</si>
  <si>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</si>
  <si>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</si>
  <si>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</si>
  <si>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</si>
  <si>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</si>
  <si>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</si>
  <si>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</si>
  <si>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</si>
  <si>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</si>
  <si>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</si>
  <si>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</si>
  <si>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</si>
  <si>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</si>
  <si>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</si>
  <si>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</si>
  <si>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</si>
  <si>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</si>
  <si>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</si>
  <si>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</si>
  <si>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</si>
  <si>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</si>
  <si>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</si>
  <si>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</si>
  <si>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</si>
  <si>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</si>
  <si>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</si>
  <si>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</si>
  <si>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</si>
  <si>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</si>
  <si>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</si>
  <si>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</si>
  <si>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</si>
  <si>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</si>
  <si>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</si>
  <si>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</si>
  <si>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</si>
  <si>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</si>
  <si>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</si>
  <si>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</si>
  <si>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</si>
  <si>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</si>
  <si>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</si>
  <si>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</si>
  <si>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</si>
  <si>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</si>
  <si>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</si>
  <si>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</si>
  <si>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</si>
  <si>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</si>
  <si>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</si>
  <si>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</si>
  <si>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</si>
  <si>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</si>
  <si>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</si>
  <si>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</si>
  <si>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</si>
  <si>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</si>
  <si>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</si>
  <si>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</si>
  <si>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</si>
  <si>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</si>
  <si>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</si>
  <si>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</si>
  <si>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</si>
  <si>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</si>
  <si>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</si>
  <si>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</si>
  <si>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</si>
  <si>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</si>
  <si>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</si>
  <si>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</si>
  <si>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</si>
  <si>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</si>
  <si>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</si>
  <si>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</si>
  <si>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</si>
  <si>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</si>
  <si>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</si>
  <si>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</si>
  <si>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</si>
  <si>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</si>
  <si>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</si>
  <si>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</si>
  <si>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</si>
  <si>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</si>
  <si>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</si>
  <si>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</si>
  <si>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</si>
  <si>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</si>
  <si>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</si>
  <si>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</si>
  <si>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</si>
  <si>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</si>
  <si>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</si>
  <si>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</si>
  <si>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</si>
  <si>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</si>
  <si>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</si>
  <si>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</si>
  <si>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</si>
  <si>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</si>
  <si>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</si>
  <si>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</si>
  <si>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</si>
  <si>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</si>
  <si>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</si>
  <si>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</si>
  <si>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</si>
  <si>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</si>
  <si>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</si>
  <si>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</si>
  <si>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</si>
  <si>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</si>
  <si>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</si>
  <si>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</si>
  <si>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</si>
  <si>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</si>
  <si>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</si>
  <si>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</si>
  <si>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</si>
  <si>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</si>
  <si>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</si>
  <si>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</si>
  <si>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</si>
  <si>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</si>
  <si>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</si>
  <si>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</si>
  <si>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</si>
  <si>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</si>
  <si>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</si>
  <si>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</si>
  <si>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</si>
  <si>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</si>
  <si>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</si>
  <si>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</si>
  <si>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</si>
  <si>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</si>
  <si>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</si>
  <si>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</si>
  <si>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</si>
  <si>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</si>
  <si>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</si>
  <si>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</si>
  <si>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</si>
  <si>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</si>
  <si>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</si>
  <si>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</si>
  <si>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</si>
  <si>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</si>
  <si>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</si>
  <si>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</si>
  <si>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</si>
  <si>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</si>
  <si>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</si>
  <si>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</si>
  <si>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</si>
  <si>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</si>
  <si>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</si>
  <si>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</si>
  <si>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</si>
  <si>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</si>
  <si>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</si>
  <si>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</si>
  <si>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</si>
  <si>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</si>
  <si>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</si>
  <si>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</si>
  <si>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</si>
  <si>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</si>
  <si>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</si>
  <si>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</si>
  <si>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</si>
  <si>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</si>
  <si>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</si>
  <si>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</si>
  <si>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</si>
  <si>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</si>
  <si>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</si>
  <si>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</si>
  <si>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</si>
  <si>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</si>
  <si>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</si>
  <si>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</si>
  <si>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</si>
  <si>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</si>
  <si>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</si>
  <si>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</si>
  <si>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</si>
  <si>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</si>
  <si>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</si>
  <si>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</si>
  <si>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</si>
  <si>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</si>
  <si>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</si>
  <si>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</si>
  <si>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</si>
  <si>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</si>
  <si>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</si>
  <si>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</si>
  <si>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</si>
  <si>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</si>
  <si>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</si>
  <si>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</si>
  <si>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</si>
  <si>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</si>
  <si>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</si>
  <si>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</si>
  <si>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</si>
  <si>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</si>
  <si>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</si>
  <si>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</si>
  <si>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</si>
  <si>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</si>
  <si>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</si>
  <si>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</si>
  <si>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</si>
  <si>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</si>
  <si>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</si>
  <si>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</si>
  <si>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</si>
  <si>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</si>
  <si>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</si>
  <si>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</si>
  <si>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</si>
  <si>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</si>
  <si>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</si>
  <si>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</si>
  <si>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</si>
  <si>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</si>
  <si>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</si>
  <si>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</si>
  <si>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</si>
  <si>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</si>
  <si>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</si>
  <si>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</si>
  <si>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</si>
  <si>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</si>
  <si>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</si>
  <si>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</si>
  <si>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</si>
  <si>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</si>
  <si>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</si>
  <si>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</si>
  <si>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</si>
  <si>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</si>
  <si>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</si>
  <si>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</si>
  <si>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</si>
  <si>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</si>
  <si>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</si>
  <si>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</si>
  <si>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</si>
  <si>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</si>
  <si>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</si>
  <si>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</si>
  <si>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</si>
  <si>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</si>
  <si>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</si>
  <si>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</si>
  <si>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</si>
  <si>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</si>
  <si>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</si>
  <si>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</si>
  <si>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</si>
  <si>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</si>
  <si>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</si>
  <si>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</si>
  <si>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</si>
  <si>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</si>
  <si>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</si>
  <si>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</si>
  <si>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</si>
  <si>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</si>
  <si>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</si>
  <si>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</si>
  <si>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</si>
  <si>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</si>
  <si>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</si>
  <si>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</si>
  <si>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</si>
  <si>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</si>
  <si>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</si>
  <si>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</si>
  <si>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</si>
  <si>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</si>
  <si>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</si>
  <si>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</si>
  <si>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</si>
  <si>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</si>
  <si>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</si>
  <si>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</si>
  <si>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</si>
  <si>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</si>
  <si>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</si>
  <si>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</si>
  <si>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</si>
  <si>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</si>
  <si>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</si>
  <si>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</si>
  <si>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</si>
  <si>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</si>
  <si>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</si>
  <si>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</si>
  <si>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</si>
  <si>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</si>
  <si>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</si>
  <si>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</si>
  <si>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</si>
  <si>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</si>
  <si>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</si>
  <si>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</si>
  <si>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</si>
  <si>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</si>
  <si>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</si>
  <si>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</si>
  <si>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</si>
  <si>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</si>
  <si>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</si>
  <si>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</si>
  <si>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</si>
  <si>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</si>
  <si>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</si>
  <si>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</si>
  <si>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</si>
  <si>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</si>
  <si>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</si>
  <si>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</si>
  <si>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</si>
  <si>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</si>
  <si>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</si>
  <si>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</si>
  <si>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</si>
  <si>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</si>
  <si>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</si>
  <si>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</si>
  <si>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</si>
  <si>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</si>
  <si>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</si>
  <si>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</si>
  <si>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</si>
  <si>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</si>
  <si>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</si>
  <si>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</si>
  <si>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</si>
  <si>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</si>
  <si>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</si>
  <si>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</si>
  <si>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</si>
  <si>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</si>
  <si>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</si>
  <si>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</si>
  <si>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</si>
  <si>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</si>
  <si>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</si>
  <si>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</si>
  <si>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</si>
  <si>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</si>
  <si>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</si>
  <si>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</si>
  <si>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</si>
  <si>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</si>
  <si>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</si>
  <si>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</si>
  <si>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</si>
  <si>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</si>
  <si>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</si>
  <si>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</si>
  <si>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</si>
  <si>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</si>
  <si>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</si>
  <si>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</si>
  <si>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</si>
  <si>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</si>
  <si>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</si>
  <si>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</si>
  <si>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</si>
  <si>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</si>
  <si>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</si>
  <si>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</si>
  <si>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</si>
  <si>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</si>
  <si>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</si>
  <si>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</si>
  <si>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</si>
  <si>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</si>
  <si>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</si>
  <si>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</si>
  <si>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</si>
  <si>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</si>
  <si>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</si>
  <si>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</si>
  <si>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</si>
  <si>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</si>
  <si>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</si>
  <si>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</si>
  <si>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</si>
  <si>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</si>
  <si>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</si>
  <si>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</si>
  <si>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</si>
  <si>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</si>
  <si>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</si>
  <si>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</si>
  <si>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</si>
  <si>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</si>
  <si>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</si>
  <si>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</si>
  <si>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</si>
  <si>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</si>
  <si>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</si>
  <si>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</si>
  <si>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</si>
  <si>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</si>
  <si>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</si>
  <si>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</si>
  <si>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</si>
  <si>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</si>
  <si>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</si>
  <si>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</si>
  <si>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</si>
  <si>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</si>
  <si>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</si>
  <si>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</si>
  <si>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</si>
  <si>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</si>
  <si>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</si>
  <si>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</si>
  <si>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</si>
  <si>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</si>
  <si>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</si>
  <si>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</si>
  <si>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</si>
  <si>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</si>
  <si>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</si>
  <si>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</si>
  <si>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</si>
  <si>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</si>
  <si>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</si>
  <si>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</si>
  <si>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</si>
  <si>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</si>
  <si>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</si>
  <si>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</si>
  <si>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</si>
  <si>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</si>
  <si>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</si>
  <si>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</si>
  <si>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</si>
  <si>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</si>
  <si>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</si>
  <si>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</si>
  <si>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</si>
  <si>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</si>
  <si>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</si>
  <si>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</si>
  <si>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</si>
  <si>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</si>
  <si>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</si>
  <si>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</si>
  <si>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</si>
  <si>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</si>
  <si>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</si>
  <si>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</si>
  <si>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</si>
  <si>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</si>
  <si>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</si>
  <si>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</si>
  <si>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</si>
  <si>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</si>
  <si>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</si>
  <si>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</si>
  <si>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</si>
  <si>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</si>
  <si>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</si>
  <si>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</si>
  <si>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</si>
  <si>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</si>
  <si>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</si>
  <si>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</si>
  <si>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</si>
  <si>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</si>
  <si>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</si>
  <si>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</si>
  <si>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</si>
  <si>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</si>
  <si>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</si>
  <si>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</si>
  <si>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</si>
  <si>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</si>
  <si>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</si>
  <si>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</si>
  <si>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</si>
  <si>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</si>
  <si>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</si>
  <si>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</si>
  <si>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</si>
  <si>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</si>
  <si>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</si>
  <si>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</si>
  <si>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</si>
  <si>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</si>
  <si>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</si>
  <si>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</si>
  <si>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</si>
  <si>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</si>
  <si>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</si>
  <si>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</si>
  <si>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</si>
  <si>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</si>
  <si>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</si>
  <si>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</si>
  <si>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</si>
  <si>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</si>
  <si>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</si>
  <si>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</si>
  <si>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</si>
  <si>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</si>
  <si>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</si>
  <si>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</si>
  <si>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</si>
  <si>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</si>
  <si>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</si>
  <si>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</si>
  <si>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</si>
  <si>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</si>
  <si>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</si>
  <si>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</si>
  <si>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</si>
  <si>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</si>
  <si>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</si>
  <si>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</si>
  <si>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</si>
  <si>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</si>
  <si>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</si>
  <si>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</si>
  <si>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</si>
  <si>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</si>
  <si>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</si>
  <si>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</si>
  <si>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</si>
  <si>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</si>
  <si>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</si>
  <si>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</si>
  <si>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</si>
  <si>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</si>
  <si>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</si>
  <si>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</si>
  <si>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</si>
  <si>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</si>
  <si>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</si>
  <si>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</si>
  <si>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</si>
  <si>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</si>
  <si>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</si>
  <si>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</si>
  <si>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</si>
  <si>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</si>
  <si>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</si>
  <si>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</si>
  <si>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</si>
  <si>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</si>
  <si>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</si>
  <si>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</si>
  <si>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</si>
  <si>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</si>
  <si>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</si>
  <si>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</si>
  <si>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</si>
  <si>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</si>
  <si>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</si>
  <si>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</si>
  <si>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</si>
  <si>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</si>
  <si>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</si>
  <si>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</si>
  <si>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</si>
  <si>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</si>
  <si>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</si>
  <si>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</si>
  <si>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</si>
  <si>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</si>
  <si>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</si>
  <si>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</si>
  <si>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</si>
  <si>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</si>
  <si>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</si>
  <si>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</si>
  <si>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</si>
  <si>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</si>
  <si>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</si>
  <si>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</si>
  <si>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</si>
  <si>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</si>
  <si>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</si>
  <si>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</si>
  <si>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</si>
  <si>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</si>
  <si>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</si>
  <si>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</si>
  <si>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</si>
  <si>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</si>
  <si>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</si>
  <si>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</si>
  <si>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</si>
  <si>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</si>
  <si>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</si>
  <si>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</si>
  <si>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</si>
  <si>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</si>
  <si>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</si>
  <si>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</si>
  <si>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</si>
  <si>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</si>
  <si>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</si>
  <si>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</si>
  <si>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</si>
  <si>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</si>
  <si>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</si>
  <si>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</si>
  <si>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</si>
  <si>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</si>
  <si>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</si>
  <si>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</si>
  <si>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</si>
  <si>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</si>
  <si>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</si>
  <si>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</si>
  <si>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</si>
  <si>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</si>
  <si>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</si>
  <si>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</si>
  <si>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</si>
  <si>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</si>
  <si>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</si>
  <si>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</si>
  <si>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</si>
  <si>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</si>
  <si>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</si>
  <si>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</si>
  <si>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</si>
  <si>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</si>
  <si>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</si>
  <si>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</si>
  <si>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</si>
  <si>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</si>
  <si>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</si>
  <si>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</si>
  <si>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</si>
  <si>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</si>
  <si>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</si>
  <si>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</si>
  <si>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</si>
  <si>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</si>
  <si>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</si>
  <si>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</si>
  <si>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</si>
  <si>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</si>
  <si>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</si>
  <si>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</si>
  <si>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</si>
  <si>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</si>
  <si>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</si>
  <si>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</si>
  <si>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</si>
  <si>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</si>
  <si>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</si>
  <si>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</si>
  <si>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</si>
  <si>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</si>
  <si>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</si>
  <si>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</si>
  <si>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</si>
  <si>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</si>
  <si>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</si>
  <si>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</si>
  <si>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</si>
  <si>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</si>
  <si>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</si>
  <si>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</si>
  <si>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</si>
  <si>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</si>
  <si>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</si>
  <si>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</si>
  <si>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</si>
  <si>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</si>
  <si>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</si>
  <si>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</si>
  <si>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</si>
  <si>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</si>
  <si>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</si>
  <si>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</si>
  <si>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</si>
  <si>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</si>
  <si>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</si>
  <si>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</si>
  <si>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</si>
  <si>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</si>
  <si>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</si>
  <si>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</si>
  <si>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</si>
  <si>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</si>
  <si>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</si>
  <si>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</si>
  <si>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</si>
  <si>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</si>
  <si>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</si>
  <si>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</si>
  <si>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</si>
  <si>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</si>
  <si>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</si>
  <si>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</si>
  <si>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</si>
  <si>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</si>
  <si>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</si>
  <si>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</si>
  <si>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</si>
  <si>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</si>
  <si>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</si>
  <si>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</si>
  <si>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</si>
  <si>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</si>
  <si>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</si>
  <si>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</si>
  <si>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</si>
  <si>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</si>
  <si>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</si>
  <si>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</si>
  <si>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</si>
  <si>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</si>
  <si>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</si>
  <si>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</si>
  <si>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</si>
  <si>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</si>
  <si>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</si>
  <si>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</si>
  <si>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</si>
  <si>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</si>
  <si>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</si>
  <si>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</si>
  <si>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</si>
  <si>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</si>
  <si>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</si>
  <si>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</si>
  <si>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</si>
  <si>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</si>
  <si>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</si>
  <si>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</si>
  <si>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</si>
  <si>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</si>
  <si>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</si>
  <si>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</si>
  <si>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</si>
  <si>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</si>
  <si>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</si>
  <si>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</si>
  <si>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</si>
  <si>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</si>
  <si>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</si>
  <si>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</si>
  <si>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</si>
  <si>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</si>
  <si>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</si>
  <si>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</si>
  <si>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</si>
  <si>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</si>
  <si>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</si>
  <si>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</si>
  <si>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</si>
  <si>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</si>
  <si>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</si>
  <si>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</si>
  <si>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</si>
  <si>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</si>
  <si>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</si>
  <si>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</si>
  <si>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</si>
  <si>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</si>
  <si>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</si>
  <si>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</si>
  <si>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</si>
  <si>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</si>
  <si>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</si>
  <si>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</si>
  <si>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</si>
  <si>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</si>
  <si>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</si>
  <si>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</si>
  <si>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</si>
  <si>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</si>
  <si>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</si>
  <si>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</si>
  <si>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</si>
  <si>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</si>
  <si>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</si>
  <si>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</si>
  <si>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</si>
  <si>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</si>
  <si>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</si>
  <si>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</si>
  <si>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</si>
  <si>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</si>
  <si>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</si>
  <si>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</si>
  <si>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</si>
  <si>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</si>
  <si>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</si>
  <si>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</si>
  <si>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</si>
  <si>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</si>
  <si>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</si>
  <si>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</si>
  <si>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</si>
  <si>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</si>
  <si>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</si>
  <si>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</si>
  <si>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</si>
  <si>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</si>
  <si>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</si>
  <si>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</si>
  <si>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</si>
  <si>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</si>
  <si>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</si>
  <si>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</si>
  <si>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</si>
  <si>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</si>
  <si>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</si>
  <si>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</si>
  <si>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</si>
  <si>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</si>
  <si>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</si>
  <si>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</si>
  <si>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</si>
  <si>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</si>
  <si>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</si>
  <si>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</si>
  <si>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</si>
  <si>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</si>
  <si>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</si>
  <si>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</si>
  <si>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</si>
  <si>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</si>
  <si>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</si>
  <si>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</si>
  <si>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</si>
  <si>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</si>
  <si>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</si>
  <si>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</si>
  <si>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</si>
  <si>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</si>
  <si>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</si>
  <si>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</si>
  <si>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</si>
  <si>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</si>
  <si>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</si>
  <si>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</si>
  <si>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</si>
  <si>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</si>
  <si>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</si>
  <si>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</si>
  <si>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</si>
  <si>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</si>
  <si>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</si>
  <si>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</si>
  <si>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</si>
  <si>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</si>
  <si>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</si>
  <si>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</si>
  <si>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</si>
  <si>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</si>
  <si>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</si>
  <si>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</si>
  <si>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</si>
  <si>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</si>
  <si>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</si>
  <si>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</si>
  <si>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</si>
  <si>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</si>
  <si>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</si>
  <si>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</si>
  <si>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</si>
  <si>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</si>
  <si>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</si>
  <si>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</si>
  <si>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</si>
  <si>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</si>
  <si>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</si>
  <si>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</si>
  <si>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</si>
  <si>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</si>
  <si>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</si>
  <si>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</si>
  <si>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</si>
  <si>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</si>
  <si>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</si>
  <si>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</si>
  <si>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</si>
  <si>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</si>
  <si>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</si>
  <si>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</si>
  <si>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</si>
  <si>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</si>
  <si>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</si>
  <si>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</si>
  <si>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</si>
  <si>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</si>
  <si>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</si>
  <si>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</si>
  <si>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</si>
  <si>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</si>
  <si>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</si>
  <si>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</si>
  <si>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</si>
  <si>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</si>
  <si>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</si>
  <si>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</si>
  <si>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</si>
  <si>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</si>
  <si>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</si>
  <si>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</si>
  <si>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</si>
  <si>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</si>
  <si>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</si>
  <si>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</si>
  <si>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</si>
  <si>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</si>
  <si>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</si>
  <si>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</si>
  <si>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</si>
  <si>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</si>
  <si>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</si>
  <si>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</si>
  <si>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</si>
  <si>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</si>
  <si>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</si>
  <si>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</si>
  <si>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</si>
  <si>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</si>
  <si>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</si>
  <si>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</si>
  <si>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</si>
  <si>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</si>
  <si>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</si>
  <si>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</si>
  <si>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</si>
  <si>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</si>
  <si>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</si>
  <si>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</si>
  <si>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</si>
  <si>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</si>
  <si>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</si>
  <si>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</si>
  <si>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</si>
  <si>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</si>
  <si>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</si>
  <si>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</si>
  <si>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</si>
  <si>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</si>
  <si>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</si>
  <si>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</si>
  <si>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</si>
  <si>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</si>
  <si>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</si>
  <si>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</si>
  <si>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</si>
  <si>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</si>
  <si>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</si>
  <si>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</si>
  <si>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</si>
  <si>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</si>
  <si>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</si>
  <si>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</si>
  <si>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</si>
  <si>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</si>
  <si>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</si>
  <si>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</si>
  <si>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</si>
  <si>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</si>
  <si>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</si>
  <si>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</si>
  <si>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</si>
  <si>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</si>
  <si>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</si>
  <si>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</si>
  <si>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</si>
  <si>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</si>
  <si>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</si>
  <si>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</si>
  <si>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</si>
  <si>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</si>
  <si>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</si>
  <si>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</si>
  <si>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</si>
  <si>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</si>
  <si>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</si>
  <si>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</si>
  <si>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</si>
  <si>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</si>
  <si>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</si>
  <si>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</si>
  <si>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</si>
  <si>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</si>
  <si>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</si>
  <si>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</si>
  <si>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</si>
  <si>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</si>
  <si>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</si>
  <si>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</si>
  <si>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</si>
  <si>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</si>
  <si>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</si>
  <si>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</si>
  <si>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</si>
  <si>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</si>
  <si>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</si>
  <si>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</si>
  <si>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</si>
  <si>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</si>
  <si>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</si>
  <si>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</si>
  <si>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</si>
  <si>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</si>
  <si>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</si>
  <si>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</si>
  <si>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</si>
  <si>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</si>
  <si>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</si>
  <si>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</si>
  <si>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</si>
  <si>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</si>
  <si>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</si>
  <si>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</si>
  <si>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</si>
  <si>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</si>
  <si>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</si>
  <si>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</si>
  <si>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</si>
  <si>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</si>
  <si>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</si>
  <si>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</si>
  <si>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</si>
  <si>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</si>
  <si>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</si>
  <si>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</si>
  <si>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</si>
  <si>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</si>
  <si>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</si>
  <si>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</si>
  <si>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</si>
  <si>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</si>
  <si>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</si>
  <si>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</si>
  <si>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</si>
  <si>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</si>
  <si>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</si>
  <si>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</si>
  <si>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</si>
  <si>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</si>
  <si>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</si>
  <si>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</si>
  <si>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</si>
  <si>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</si>
  <si>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</si>
  <si>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</si>
  <si>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</si>
  <si>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</si>
  <si>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</si>
  <si>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</si>
  <si>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</si>
  <si>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</si>
  <si>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</si>
  <si>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</si>
  <si>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</si>
  <si>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</si>
  <si>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</si>
  <si>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</si>
  <si>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</si>
  <si>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</si>
  <si>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</si>
  <si>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</si>
  <si>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</si>
  <si>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</si>
  <si>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</si>
  <si>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</si>
  <si>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</si>
  <si>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</si>
  <si>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</si>
  <si>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</si>
  <si>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</si>
  <si>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</si>
  <si>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</si>
  <si>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</si>
  <si>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</si>
  <si>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</si>
  <si>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</si>
  <si>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</si>
  <si>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</si>
  <si>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</si>
  <si>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</si>
  <si>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</si>
  <si>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</si>
  <si>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</si>
  <si>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</si>
  <si>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</si>
  <si>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</si>
  <si>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</si>
  <si>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</si>
  <si>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</si>
  <si>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</si>
  <si>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</si>
  <si>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</si>
  <si>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</si>
  <si>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</si>
  <si>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</si>
  <si>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</si>
  <si>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</si>
  <si>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</si>
  <si>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</si>
  <si>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</si>
  <si>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</si>
  <si>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</si>
  <si>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</si>
  <si>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</si>
  <si>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</si>
  <si>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</si>
  <si>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</si>
  <si>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</si>
  <si>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</si>
  <si>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</si>
  <si>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</si>
  <si>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</si>
  <si>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</si>
  <si>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</si>
  <si>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</si>
  <si>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</si>
  <si>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</si>
  <si>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</si>
  <si>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</si>
  <si>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</si>
  <si>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</si>
  <si>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</si>
  <si>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</si>
  <si>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</si>
  <si>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</si>
  <si>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</si>
  <si>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</si>
  <si>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</si>
  <si>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</si>
  <si>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</si>
  <si>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</si>
  <si>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</si>
  <si>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</si>
  <si>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</si>
  <si>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</si>
  <si>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</si>
  <si>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</si>
  <si>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</si>
  <si>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</si>
  <si>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</si>
  <si>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</si>
  <si>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</si>
  <si>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</si>
  <si>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</si>
  <si>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</si>
  <si>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</si>
  <si>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</si>
  <si>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</si>
  <si>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</si>
  <si>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</si>
  <si>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</si>
  <si>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</si>
  <si>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</si>
  <si>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</si>
  <si>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</si>
  <si>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</si>
  <si>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</si>
  <si>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</si>
  <si>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</si>
  <si>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</si>
  <si>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</si>
  <si>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</si>
  <si>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</si>
  <si>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</si>
  <si>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</si>
  <si>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</si>
  <si>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</si>
  <si>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</si>
  <si>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</si>
  <si>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</si>
  <si>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</si>
  <si>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</si>
  <si>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</si>
  <si>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</si>
  <si>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</si>
  <si>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</si>
  <si>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</si>
  <si>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</si>
  <si>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</si>
  <si>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</si>
  <si>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</si>
  <si>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</si>
  <si>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</si>
  <si>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</si>
  <si>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</si>
  <si>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</si>
  <si>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</si>
  <si>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</si>
  <si>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</si>
  <si>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</si>
  <si>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</si>
  <si>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</si>
  <si>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</si>
  <si>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</si>
  <si>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</si>
  <si>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</si>
  <si>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</si>
  <si>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</si>
  <si>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</si>
  <si>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</si>
  <si>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</si>
  <si>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</si>
  <si>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</si>
  <si>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</si>
  <si>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</si>
  <si>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</si>
  <si>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</si>
  <si>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</si>
  <si>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</si>
  <si>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</si>
  <si>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</si>
  <si>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</si>
  <si>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</si>
  <si>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</si>
  <si>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</si>
  <si>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</si>
  <si>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</si>
  <si>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</si>
  <si>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</si>
  <si>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</si>
  <si>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</si>
  <si>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</si>
  <si>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</si>
  <si>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</si>
  <si>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</si>
  <si>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</si>
  <si>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</si>
  <si>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</si>
  <si>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</si>
  <si>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</si>
  <si>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</si>
  <si>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</si>
  <si>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</si>
  <si>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</si>
  <si>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</si>
  <si>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</si>
  <si>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</si>
  <si>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</si>
  <si>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</si>
  <si>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</si>
  <si>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</si>
  <si>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</si>
  <si>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</si>
  <si>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</si>
  <si>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</si>
  <si>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</si>
  <si>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</si>
  <si>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</si>
  <si>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</si>
  <si>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</si>
  <si>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</si>
  <si>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</si>
  <si>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</si>
  <si>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</si>
  <si>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</si>
  <si>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</si>
  <si>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</si>
  <si>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</si>
  <si>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</si>
  <si>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</si>
  <si>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</si>
  <si>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</si>
  <si>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</si>
  <si>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</si>
  <si>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</si>
  <si>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</si>
  <si>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</si>
  <si>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</si>
  <si>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</si>
  <si>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</si>
  <si>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</si>
  <si>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</si>
  <si>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</si>
  <si>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</si>
  <si>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</si>
  <si>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</si>
  <si>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</si>
  <si>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</si>
  <si>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</si>
  <si>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</si>
  <si>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</si>
  <si>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</si>
  <si>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</si>
  <si>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</si>
  <si>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</si>
  <si>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</si>
  <si>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</si>
  <si>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</si>
  <si>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</si>
  <si>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</si>
  <si>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</si>
  <si>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</si>
  <si>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</si>
  <si>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</si>
  <si>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</si>
  <si>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</si>
  <si>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</si>
  <si>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</si>
  <si>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</si>
  <si>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</si>
  <si>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</si>
  <si>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</si>
  <si>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</si>
  <si>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</si>
  <si>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</si>
  <si>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</si>
  <si>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</si>
  <si>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</si>
  <si>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</si>
  <si>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</si>
  <si>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</si>
  <si>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</si>
  <si>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</si>
  <si>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</si>
  <si>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</si>
  <si>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</si>
  <si>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</si>
  <si>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</si>
  <si>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</si>
  <si>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</si>
  <si>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</si>
  <si>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</si>
  <si>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</si>
  <si>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</si>
  <si>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</si>
  <si>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</si>
  <si>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</si>
  <si>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</si>
  <si>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</si>
  <si>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</si>
  <si>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</si>
  <si>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</si>
  <si>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</si>
  <si>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</si>
  <si>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</si>
  <si>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</si>
  <si>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</si>
  <si>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</si>
  <si>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</si>
  <si>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</si>
  <si>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</si>
  <si>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</si>
  <si>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</si>
  <si>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</si>
  <si>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</si>
  <si>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</si>
  <si>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</si>
  <si>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</si>
  <si>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</si>
  <si>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</si>
  <si>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</si>
  <si>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</si>
  <si>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</si>
  <si>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</si>
  <si>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</si>
  <si>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</si>
  <si>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</si>
  <si>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</si>
  <si>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</si>
  <si>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</si>
  <si>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</si>
  <si>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</si>
  <si>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</si>
  <si>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</si>
  <si>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</si>
  <si>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</si>
  <si>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</si>
  <si>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</si>
  <si>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</si>
  <si>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</si>
  <si>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</si>
  <si>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</si>
  <si>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</si>
  <si>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</si>
  <si>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</si>
  <si>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</si>
  <si>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</si>
  <si>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</si>
  <si>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</si>
  <si>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</si>
  <si>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</si>
  <si>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</si>
  <si>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</si>
  <si>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</si>
  <si>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</si>
  <si>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</si>
  <si>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</si>
  <si>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</si>
  <si>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</si>
  <si>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</si>
  <si>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</si>
  <si>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</si>
  <si>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</si>
  <si>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</si>
  <si>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</si>
  <si>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</si>
  <si>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</si>
  <si>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</si>
  <si>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</si>
  <si>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</si>
  <si>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</si>
  <si>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</si>
  <si>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</si>
  <si>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</si>
  <si>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</si>
  <si>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</si>
  <si>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</si>
  <si>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</si>
  <si>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</si>
  <si>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</si>
  <si>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</si>
  <si>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</si>
  <si>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</si>
  <si>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</si>
  <si>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</si>
  <si>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</si>
  <si>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</si>
  <si>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</si>
  <si>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</si>
  <si>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</si>
  <si>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</si>
  <si>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</si>
  <si>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</si>
  <si>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</si>
  <si>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</si>
  <si>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</si>
  <si>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</si>
  <si>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</si>
  <si>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</si>
  <si>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</si>
  <si>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</si>
  <si>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</si>
  <si>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</si>
  <si>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</si>
  <si>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</si>
  <si>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</si>
  <si>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</si>
  <si>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</si>
  <si>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</si>
  <si>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</si>
  <si>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</si>
  <si>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</si>
  <si>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</si>
  <si>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</si>
  <si>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</si>
  <si>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</si>
  <si>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</si>
  <si>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</si>
  <si>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</si>
  <si>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</si>
  <si>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</si>
  <si>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</si>
  <si>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</si>
  <si>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</si>
  <si>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</si>
  <si>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</si>
  <si>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</si>
  <si>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</si>
  <si>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</si>
  <si>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</si>
  <si>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</si>
  <si>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</si>
  <si>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</si>
  <si>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</si>
  <si>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</si>
  <si>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</si>
  <si>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</si>
  <si>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</si>
  <si>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</si>
  <si>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</si>
  <si>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</si>
  <si>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</si>
  <si>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</si>
  <si>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</si>
  <si>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</si>
  <si>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</si>
  <si>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</si>
  <si>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</si>
  <si>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</si>
  <si>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</si>
  <si>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</si>
  <si>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</si>
  <si>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</si>
  <si>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</si>
  <si>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</si>
  <si>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</si>
  <si>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</si>
  <si>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</si>
  <si>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</si>
  <si>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</si>
  <si>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</si>
  <si>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</si>
  <si>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</si>
  <si>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</si>
  <si>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</si>
  <si>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</si>
  <si>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</si>
  <si>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</si>
  <si>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</si>
  <si>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</si>
  <si>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</si>
  <si>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</si>
  <si>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</si>
  <si>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</si>
  <si>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</si>
  <si>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</si>
  <si>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</si>
  <si>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</si>
  <si>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</si>
  <si>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</si>
  <si>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</si>
  <si>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</si>
  <si>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</si>
  <si>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</si>
  <si>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</si>
  <si>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</si>
  <si>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</si>
  <si>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</si>
  <si>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</si>
  <si>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</si>
  <si>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</si>
  <si>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</si>
  <si>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</si>
  <si>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</si>
  <si>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</si>
  <si>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</si>
  <si>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</si>
  <si>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</si>
  <si>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</si>
  <si>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</si>
  <si>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</si>
  <si>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</si>
  <si>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</si>
  <si>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</si>
  <si>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</si>
  <si>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</si>
  <si>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</si>
  <si>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</si>
  <si>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</si>
  <si>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</si>
  <si>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</si>
  <si>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</si>
  <si>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</si>
  <si>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</si>
  <si>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</si>
  <si>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</si>
  <si>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</si>
  <si>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</si>
  <si>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</si>
  <si>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</si>
  <si>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</si>
  <si>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</si>
  <si>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</si>
  <si>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</si>
  <si>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</si>
  <si>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</si>
  <si>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</si>
  <si>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</si>
  <si>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</si>
  <si>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</si>
  <si>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</si>
  <si>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</si>
  <si>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</si>
  <si>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</si>
  <si>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</si>
  <si>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</si>
  <si>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</si>
  <si>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</si>
  <si>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</si>
  <si>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</si>
  <si>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</si>
  <si>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</si>
  <si>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</si>
  <si>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</si>
  <si>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</si>
  <si>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</si>
  <si>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</si>
  <si>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</si>
  <si>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</si>
  <si>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</si>
  <si>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</si>
  <si>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</si>
  <si>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</si>
  <si>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</si>
  <si>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</si>
  <si>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</si>
  <si>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</si>
  <si>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</si>
  <si>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</si>
  <si>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</si>
  <si>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</si>
  <si>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</si>
  <si>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</si>
  <si>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</si>
  <si>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</si>
  <si>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</si>
  <si>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</si>
  <si>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</si>
  <si>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</si>
  <si>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</si>
  <si>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</si>
  <si>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</si>
  <si>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</si>
  <si>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</si>
  <si>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</si>
  <si>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</si>
  <si>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</si>
  <si>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</si>
  <si>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</si>
  <si>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</si>
  <si>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</si>
  <si>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</si>
  <si>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</si>
  <si>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</si>
  <si>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</si>
  <si>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</si>
  <si>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</si>
  <si>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</si>
  <si>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</si>
  <si>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</si>
  <si>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</si>
  <si>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</si>
  <si>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</si>
  <si>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</si>
  <si>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</si>
  <si>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</si>
  <si>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</si>
  <si>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</si>
  <si>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</si>
  <si>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</si>
  <si>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</si>
  <si>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</si>
  <si>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</si>
  <si>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</si>
  <si>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</si>
  <si>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</si>
  <si>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</si>
  <si>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</si>
  <si>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</si>
  <si>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</si>
  <si>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</si>
  <si>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</si>
  <si>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</si>
  <si>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</si>
  <si>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</si>
  <si>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</si>
  <si>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</si>
  <si>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</si>
  <si>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</si>
  <si>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</si>
  <si>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</si>
  <si>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</si>
  <si>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</si>
  <si>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</si>
  <si>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</si>
  <si>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</si>
  <si>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</si>
  <si>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</si>
  <si>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</si>
  <si>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</si>
  <si>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</si>
  <si>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</si>
  <si>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</si>
  <si>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</si>
  <si>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</si>
  <si>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</si>
  <si>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</si>
  <si>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</si>
  <si>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</si>
  <si>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</si>
  <si>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</si>
  <si>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</si>
  <si>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</si>
  <si>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</si>
  <si>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</si>
  <si>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</si>
  <si>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</si>
  <si>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</si>
  <si>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</si>
  <si>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</si>
  <si>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</si>
  <si>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</si>
  <si>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</si>
  <si>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</si>
  <si>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</si>
  <si>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</si>
  <si>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</si>
  <si>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</si>
  <si>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</si>
  <si>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</si>
  <si>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</si>
  <si>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</si>
  <si>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</si>
  <si>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</si>
  <si>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</si>
  <si>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</si>
  <si>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</si>
  <si>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</si>
  <si>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</si>
  <si>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</si>
  <si>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</si>
  <si>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</si>
  <si>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</si>
  <si>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</si>
  <si>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</si>
  <si>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</si>
  <si>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</si>
  <si>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</si>
  <si>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</si>
  <si>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</si>
  <si>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</si>
  <si>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</si>
  <si>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</si>
  <si>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</si>
  <si>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</si>
  <si>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</si>
  <si>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</si>
  <si>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</si>
  <si>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</si>
  <si>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</si>
  <si>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</si>
  <si>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</si>
  <si>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</si>
  <si>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</si>
  <si>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</si>
  <si>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</si>
  <si>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</si>
  <si>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</si>
  <si>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</si>
  <si>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</si>
  <si>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</si>
  <si>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</si>
  <si>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</si>
  <si>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</si>
  <si>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</si>
  <si>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</si>
  <si>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</si>
  <si>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</si>
  <si>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</si>
  <si>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</si>
  <si>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</si>
  <si>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</si>
  <si>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</si>
  <si>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</si>
  <si>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</si>
  <si>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</si>
  <si>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</si>
  <si>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</si>
  <si>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</si>
  <si>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</si>
  <si>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</si>
  <si>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</si>
  <si>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</si>
  <si>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</si>
  <si>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</si>
  <si>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</si>
  <si>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</si>
  <si>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</si>
  <si>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</si>
  <si>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</si>
  <si>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</si>
  <si>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</si>
  <si>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</si>
  <si>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</si>
  <si>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</si>
  <si>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</si>
  <si>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</si>
  <si>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</si>
  <si>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</si>
  <si>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</si>
  <si>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</si>
  <si>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</si>
  <si>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</si>
  <si>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</si>
  <si>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</si>
  <si>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</si>
  <si>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</si>
  <si>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</si>
  <si>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</si>
  <si>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</si>
  <si>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</si>
  <si>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</si>
  <si>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</si>
  <si>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</si>
  <si>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</si>
  <si>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</si>
  <si>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</si>
  <si>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</si>
  <si>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</si>
  <si>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</si>
  <si>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</si>
  <si>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</si>
  <si>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</si>
  <si>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</si>
  <si>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</si>
  <si>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</si>
  <si>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</si>
  <si>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</si>
  <si>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</si>
  <si>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</si>
  <si>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</si>
  <si>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</si>
  <si>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</si>
  <si>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</si>
  <si>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</si>
  <si>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</si>
  <si>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</si>
  <si>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</si>
  <si>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</si>
  <si>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</si>
  <si>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</si>
  <si>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</si>
  <si>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</si>
  <si>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</si>
  <si>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</si>
  <si>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</si>
  <si>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</si>
  <si>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</si>
  <si>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</si>
  <si>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</si>
  <si>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</si>
  <si>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</si>
  <si>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</si>
  <si>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</si>
  <si>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</si>
  <si>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</si>
  <si>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</si>
  <si>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</si>
  <si>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</si>
  <si>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</si>
  <si>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</si>
  <si>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</si>
  <si>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</si>
  <si>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</si>
  <si>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</si>
  <si>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</si>
  <si>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</si>
  <si>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</si>
  <si>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</si>
  <si>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</si>
  <si>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</si>
  <si>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</si>
  <si>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</si>
  <si>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</si>
  <si>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</si>
  <si>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</si>
  <si>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</si>
  <si>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</si>
  <si>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</si>
  <si>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</si>
  <si>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</si>
  <si>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</si>
  <si>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</si>
  <si>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</si>
  <si>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</si>
  <si>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</si>
  <si>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</si>
  <si>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</si>
  <si>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</si>
  <si>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</si>
  <si>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</si>
  <si>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</si>
  <si>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</si>
  <si>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</si>
  <si>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</si>
  <si>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</si>
  <si>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</si>
  <si>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</si>
  <si>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</si>
  <si>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</si>
  <si>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</si>
  <si>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</si>
  <si>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</si>
  <si>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</si>
  <si>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</si>
  <si>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</si>
  <si>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</si>
  <si>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</si>
  <si>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</si>
  <si>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</si>
  <si>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</si>
  <si>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</si>
  <si>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</si>
  <si>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</si>
  <si>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</si>
  <si>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</si>
  <si>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</si>
  <si>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</si>
  <si>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</si>
  <si>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</si>
  <si>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</si>
  <si>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</si>
  <si>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</si>
  <si>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</si>
  <si>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</si>
  <si>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</si>
  <si>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</si>
  <si>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</si>
  <si>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</si>
  <si>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</si>
  <si>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</si>
  <si>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</si>
  <si>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</si>
  <si>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</si>
  <si>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</si>
  <si>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</si>
  <si>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</si>
  <si>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</si>
  <si>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</si>
  <si>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</si>
  <si>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</si>
  <si>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</si>
  <si>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</si>
  <si>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</si>
  <si>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</si>
  <si>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</si>
  <si>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</si>
  <si>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</si>
  <si>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</si>
  <si>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</si>
  <si>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</si>
  <si>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</si>
  <si>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</si>
  <si>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</si>
  <si>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</si>
  <si>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</si>
  <si>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</si>
  <si>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</si>
  <si>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</si>
  <si>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</si>
  <si>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</si>
  <si>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</si>
  <si>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</si>
  <si>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</si>
  <si>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</si>
  <si>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</si>
  <si>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</si>
  <si>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</si>
  <si>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</si>
  <si>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</si>
  <si>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</si>
  <si>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</si>
  <si>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</si>
  <si>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</si>
  <si>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</si>
  <si>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</si>
  <si>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</si>
  <si>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</si>
  <si>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</si>
  <si>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</si>
  <si>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</si>
  <si>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</si>
  <si>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</si>
  <si>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</si>
  <si>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</si>
  <si>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</si>
  <si>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</si>
  <si>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</si>
  <si>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</si>
  <si>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</si>
  <si>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</si>
  <si>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</si>
  <si>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</si>
  <si>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</si>
  <si>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</si>
  <si>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</si>
  <si>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</si>
  <si>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</si>
  <si>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</si>
  <si>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</si>
  <si>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</si>
  <si>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</si>
  <si>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</si>
  <si>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</si>
  <si>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</si>
  <si>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</si>
  <si>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</si>
  <si>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</si>
  <si>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</si>
  <si>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</si>
  <si>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</si>
  <si>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</si>
  <si>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</si>
  <si>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</si>
  <si>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</si>
  <si>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</si>
  <si>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</si>
  <si>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</si>
  <si>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</si>
  <si>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</si>
  <si>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</si>
  <si>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</si>
  <si>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</si>
  <si>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</si>
  <si>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</si>
  <si>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</si>
  <si>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</si>
  <si>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</si>
  <si>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</si>
  <si>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</si>
  <si>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</si>
  <si>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</si>
  <si>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</si>
  <si>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</si>
  <si>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</si>
  <si>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</si>
  <si>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</si>
  <si>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</si>
  <si>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</si>
  <si>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</si>
  <si>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</si>
  <si>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</si>
  <si>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</si>
  <si>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</si>
  <si>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</si>
  <si>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</si>
  <si>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</si>
  <si>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</si>
  <si>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</si>
  <si>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</si>
  <si>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</si>
  <si>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</si>
  <si>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</si>
  <si>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</si>
  <si>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</si>
  <si>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</si>
  <si>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</si>
  <si>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</si>
  <si>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</si>
  <si>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</si>
  <si>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</si>
  <si>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</si>
  <si>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</si>
  <si>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</si>
  <si>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</si>
  <si>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</si>
  <si>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</si>
  <si>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</si>
  <si>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</si>
  <si>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</si>
  <si>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</si>
  <si>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</si>
  <si>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</si>
  <si>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</si>
  <si>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</si>
  <si>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</si>
  <si>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</si>
  <si>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</si>
  <si>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</si>
  <si>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</si>
  <si>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</si>
  <si>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</si>
  <si>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</si>
  <si>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</si>
  <si>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</si>
  <si>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</si>
  <si>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</si>
  <si>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</si>
  <si>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</si>
  <si>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</si>
  <si>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</si>
  <si>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</si>
  <si>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</si>
  <si>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</si>
  <si>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</si>
  <si>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</si>
  <si>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</si>
  <si>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</si>
  <si>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</si>
  <si>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</si>
  <si>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</si>
  <si>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</si>
  <si>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</si>
  <si>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</si>
  <si>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</si>
  <si>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</si>
  <si>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</si>
  <si>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</si>
  <si>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</si>
  <si>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</si>
  <si>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</si>
  <si>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</si>
  <si>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</si>
  <si>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</si>
  <si>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</si>
  <si>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</si>
  <si>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</si>
  <si>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</si>
  <si>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</si>
  <si>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</si>
  <si>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</si>
  <si>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</si>
  <si>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</si>
  <si>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</si>
  <si>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</si>
  <si>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</si>
  <si>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</si>
  <si>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</si>
  <si>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</si>
  <si>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</si>
  <si>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</si>
  <si>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</si>
  <si>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</si>
  <si>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</si>
  <si>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</si>
  <si>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</si>
  <si>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</si>
  <si>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</si>
  <si>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</si>
  <si>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</si>
  <si>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</si>
  <si>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</si>
  <si>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</si>
  <si>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</si>
  <si>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</si>
  <si>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</si>
  <si>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</si>
  <si>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</si>
  <si>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</si>
  <si>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</si>
  <si>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</si>
  <si>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</si>
  <si>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</si>
  <si>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</si>
  <si>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</si>
  <si>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</si>
  <si>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</si>
  <si>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</si>
  <si>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</si>
  <si>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</si>
  <si>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</si>
  <si>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</si>
  <si>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</si>
  <si>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</si>
  <si>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</si>
  <si>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</si>
  <si>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</si>
  <si>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</si>
  <si>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</si>
  <si>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</si>
  <si>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</si>
  <si>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</si>
  <si>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</si>
  <si>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</si>
  <si>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</si>
  <si>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</si>
  <si>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</si>
  <si>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</si>
  <si>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</si>
  <si>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</si>
  <si>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</si>
  <si>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</si>
  <si>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</si>
  <si>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</si>
  <si>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</si>
  <si>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</si>
  <si>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</si>
  <si>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</si>
  <si>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</si>
  <si>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</si>
  <si>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</si>
  <si>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</si>
  <si>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</si>
  <si>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</si>
  <si>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</si>
  <si>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</si>
  <si>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</si>
  <si>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</si>
  <si>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</si>
  <si>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</si>
  <si>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</si>
  <si>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</si>
  <si>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</si>
  <si>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</si>
  <si>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</si>
  <si>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</si>
  <si>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</si>
  <si>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</si>
  <si>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</si>
  <si>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</si>
  <si>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</si>
  <si>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</si>
  <si>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</si>
  <si>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</si>
  <si>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</si>
  <si>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</si>
  <si>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</si>
  <si>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</si>
  <si>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</si>
  <si>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</si>
  <si>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</si>
  <si>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</si>
  <si>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</si>
  <si>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</si>
  <si>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</si>
  <si>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</si>
  <si>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</si>
  <si>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</si>
  <si>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</si>
  <si>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</si>
  <si>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</si>
  <si>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</si>
  <si>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</si>
  <si>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</si>
  <si>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</si>
  <si>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</si>
  <si>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</si>
  <si>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</si>
  <si>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</si>
  <si>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</si>
  <si>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</si>
  <si>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</si>
  <si>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</si>
  <si>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</si>
  <si>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</si>
  <si>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</si>
  <si>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</si>
  <si>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</si>
  <si>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</si>
  <si>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</si>
  <si>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</si>
  <si>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</si>
  <si>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</si>
  <si>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</si>
  <si>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</si>
  <si>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</si>
  <si>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</si>
  <si>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</si>
  <si>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</si>
  <si>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</si>
  <si>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</si>
  <si>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</si>
  <si>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</si>
  <si>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</si>
  <si>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</si>
  <si>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</si>
  <si>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</si>
  <si>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</si>
  <si>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</si>
  <si>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</si>
  <si>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</si>
  <si>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</si>
  <si>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</si>
  <si>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</si>
  <si>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</si>
  <si>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</si>
  <si>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</si>
  <si>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</si>
  <si>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</si>
  <si>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</si>
  <si>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</si>
  <si>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</si>
  <si>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</si>
  <si>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</si>
  <si>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</si>
  <si>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</si>
  <si>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</si>
  <si>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</si>
  <si>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</si>
  <si>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</si>
  <si>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</si>
  <si>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</si>
  <si>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</si>
  <si>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</si>
  <si>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</si>
  <si>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</si>
  <si>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</si>
  <si>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</si>
  <si>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</si>
  <si>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</si>
  <si>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</si>
  <si>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</si>
  <si>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</si>
  <si>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</si>
  <si>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</si>
  <si>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</si>
  <si>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</si>
  <si>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</si>
  <si>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</si>
  <si>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</si>
  <si>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</si>
  <si>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</si>
  <si>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</si>
  <si>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</si>
  <si>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</si>
  <si>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</si>
  <si>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</si>
  <si>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</si>
  <si>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</si>
  <si>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</si>
  <si>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</si>
  <si>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</si>
  <si>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</si>
  <si>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</si>
  <si>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</si>
  <si>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</si>
  <si>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</si>
  <si>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</si>
  <si>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</si>
  <si>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</si>
  <si>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</si>
  <si>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</si>
  <si>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</si>
  <si>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</si>
  <si>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</si>
  <si>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</si>
  <si>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</si>
  <si>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</si>
  <si>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</si>
  <si>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</si>
  <si>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</si>
  <si>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</si>
  <si>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</si>
  <si>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</si>
  <si>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</si>
  <si>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</si>
  <si>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</si>
  <si>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</si>
  <si>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</si>
  <si>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</si>
  <si>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</si>
  <si>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</si>
  <si>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</si>
  <si>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</si>
  <si>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</si>
  <si>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</si>
  <si>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</si>
  <si>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</si>
  <si>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</si>
  <si>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</si>
  <si>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</si>
  <si>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</si>
  <si>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</si>
  <si>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</si>
  <si>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</si>
  <si>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</si>
  <si>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</si>
  <si>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</si>
  <si>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</si>
  <si>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</si>
  <si>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</si>
  <si>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</si>
  <si>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</si>
  <si>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</si>
  <si>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</si>
  <si>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</si>
  <si>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</si>
  <si>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</si>
  <si>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</si>
  <si>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</si>
  <si>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</si>
  <si>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</si>
  <si>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</si>
  <si>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</si>
  <si>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</si>
  <si>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</si>
  <si>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</si>
  <si>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</si>
  <si>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</si>
  <si>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</si>
  <si>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</si>
  <si>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</si>
  <si>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</si>
  <si>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</si>
  <si>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</si>
  <si>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</si>
  <si>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</si>
  <si>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</si>
  <si>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</si>
  <si>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</si>
  <si>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</si>
  <si>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</si>
  <si>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</si>
  <si>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</si>
  <si>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</si>
  <si>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</si>
  <si>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</si>
  <si>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</si>
  <si>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</si>
  <si>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</si>
  <si>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</si>
  <si>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</si>
  <si>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</si>
  <si>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</si>
  <si>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</si>
  <si>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</si>
  <si>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</si>
  <si>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</si>
  <si>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</si>
  <si>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</si>
  <si>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</si>
  <si>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</si>
  <si>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</si>
  <si>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</si>
  <si>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</si>
  <si>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</si>
  <si>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</si>
  <si>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</si>
  <si>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</si>
  <si>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</si>
  <si>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</si>
  <si>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</si>
  <si>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</si>
  <si>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</si>
  <si>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</si>
  <si>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</si>
  <si>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</si>
  <si>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</si>
  <si>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</si>
  <si>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</si>
  <si>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</si>
  <si>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</si>
  <si>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</si>
  <si>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</si>
  <si>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</si>
  <si>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</si>
  <si>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</si>
  <si>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</si>
  <si>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</si>
  <si>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</si>
  <si>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</si>
  <si>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</si>
  <si>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</si>
  <si>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</si>
  <si>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</si>
  <si>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</si>
  <si>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</si>
  <si>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</si>
  <si>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</si>
  <si>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</si>
  <si>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</si>
  <si>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</si>
  <si>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</si>
  <si>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</si>
  <si>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</si>
  <si>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</si>
  <si>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</si>
  <si>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</si>
  <si>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</si>
  <si>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</si>
  <si>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</si>
  <si>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</si>
  <si>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</si>
  <si>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</si>
  <si>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</si>
  <si>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</si>
  <si>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</si>
  <si>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</si>
  <si>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</si>
  <si>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</si>
  <si>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</si>
  <si>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</si>
  <si>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</si>
  <si>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</si>
  <si>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</si>
  <si>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</si>
  <si>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</si>
  <si>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</si>
  <si>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</si>
  <si>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</si>
  <si>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</si>
  <si>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</si>
  <si>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</si>
  <si>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</si>
  <si>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</si>
  <si>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</si>
  <si>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</si>
  <si>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</si>
  <si>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</si>
  <si>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</si>
  <si>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</si>
  <si>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</si>
  <si>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</si>
  <si>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</si>
  <si>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</si>
  <si>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</si>
  <si>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</si>
  <si>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</si>
  <si>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</si>
  <si>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</si>
  <si>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</si>
  <si>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</si>
  <si>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</si>
  <si>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</si>
  <si>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</si>
  <si>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</si>
  <si>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</si>
  <si>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</si>
  <si>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</si>
  <si>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</si>
  <si>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</si>
  <si>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</si>
  <si>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</si>
  <si>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</si>
  <si>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</si>
  <si>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</si>
  <si>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</si>
  <si>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</si>
  <si>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</si>
  <si>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</si>
  <si>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</si>
  <si>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</si>
  <si>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</si>
  <si>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</si>
  <si>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</si>
  <si>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</si>
  <si>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</si>
  <si>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</si>
  <si>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</si>
  <si>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</si>
  <si>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</si>
  <si>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</si>
  <si>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</si>
  <si>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</si>
  <si>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</si>
  <si>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</si>
  <si>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</si>
  <si>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</si>
  <si>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</si>
  <si>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</si>
  <si>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</si>
  <si>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</si>
  <si>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</si>
  <si>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</si>
  <si>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</si>
  <si>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</si>
  <si>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</si>
  <si>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</si>
  <si>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</si>
  <si>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</si>
  <si>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</si>
  <si>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</si>
  <si>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</si>
  <si>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</si>
  <si>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</si>
  <si>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</si>
  <si>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</si>
  <si>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</si>
  <si>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</si>
  <si>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</si>
  <si>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</si>
  <si>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</si>
  <si>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</si>
  <si>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</si>
  <si>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</si>
  <si>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</si>
  <si>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</si>
  <si>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</si>
  <si>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</si>
  <si>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</si>
  <si>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</si>
  <si>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</si>
  <si>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</si>
  <si>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</si>
  <si>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</si>
  <si>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</si>
  <si>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</si>
  <si>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</si>
  <si>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</si>
  <si>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</si>
  <si>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</si>
  <si>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</si>
  <si>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</si>
  <si>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</si>
  <si>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</si>
  <si>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</si>
  <si>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</si>
  <si>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</si>
  <si>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</si>
  <si>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</si>
  <si>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</si>
  <si>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</si>
  <si>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</si>
  <si>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</si>
  <si>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</si>
  <si>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</si>
  <si>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</si>
  <si>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</si>
  <si>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</si>
  <si>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</si>
  <si>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</si>
  <si>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</si>
  <si>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</si>
  <si>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</si>
  <si>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</si>
  <si>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</si>
  <si>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</si>
  <si>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</si>
  <si>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</si>
  <si>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</si>
  <si>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</si>
  <si>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</si>
  <si>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</si>
  <si>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</si>
  <si>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</si>
  <si>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</si>
  <si>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</si>
  <si>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</si>
  <si>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</si>
  <si>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</si>
  <si>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</si>
  <si>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</si>
  <si>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</si>
  <si>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</si>
  <si>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</si>
  <si>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</si>
  <si>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</si>
  <si>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</si>
  <si>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</si>
  <si>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</si>
  <si>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</si>
  <si>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</si>
  <si>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</si>
  <si>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</si>
  <si>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</si>
  <si>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</si>
  <si>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</si>
  <si>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</si>
  <si>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</si>
  <si>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</si>
  <si>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</si>
  <si>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</si>
  <si>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</si>
  <si>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</si>
  <si>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</si>
  <si>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</si>
  <si>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</si>
  <si>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</si>
  <si>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</si>
  <si>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</si>
  <si>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</si>
  <si>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</si>
  <si>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</si>
  <si>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</si>
  <si>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</si>
  <si>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</si>
  <si>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</si>
  <si>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</si>
  <si>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</si>
  <si>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</si>
  <si>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</si>
  <si>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</si>
  <si>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</si>
  <si>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</si>
  <si>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</si>
  <si>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</si>
  <si>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</si>
  <si>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</si>
  <si>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</si>
  <si>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</si>
  <si>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</si>
  <si>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</si>
  <si>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</si>
  <si>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</si>
  <si>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</si>
  <si>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</si>
  <si>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</si>
  <si>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</si>
  <si>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</si>
  <si>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</si>
  <si>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</si>
  <si>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</si>
  <si>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</si>
  <si>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</si>
  <si>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</si>
  <si>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</si>
  <si>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</si>
  <si>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</si>
  <si>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</si>
  <si>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</si>
  <si>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</si>
  <si>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</si>
  <si>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</si>
  <si>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</si>
  <si>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</si>
  <si>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</si>
  <si>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</si>
  <si>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</si>
  <si>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</si>
  <si>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</si>
  <si>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</si>
  <si>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</si>
  <si>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</si>
  <si>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</si>
  <si>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</si>
  <si>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</si>
  <si>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</si>
  <si>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</si>
  <si>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</si>
  <si>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</si>
  <si>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</si>
  <si>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</si>
  <si>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</si>
  <si>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</si>
  <si>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</si>
  <si>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</si>
  <si>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</si>
  <si>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</si>
  <si>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</si>
  <si>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</si>
  <si>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</si>
  <si>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</si>
  <si>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</si>
  <si>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</si>
  <si>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</si>
  <si>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</si>
  <si>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</si>
  <si>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</si>
  <si>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</si>
  <si>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</si>
  <si>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</si>
  <si>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</si>
  <si>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</si>
  <si>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</si>
  <si>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</si>
  <si>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</si>
  <si>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</si>
  <si>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</si>
  <si>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</si>
  <si>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</si>
  <si>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</si>
  <si>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</si>
  <si>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</si>
  <si>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</si>
  <si>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</si>
  <si>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</si>
  <si>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</si>
  <si>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</si>
  <si>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</si>
  <si>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</si>
  <si>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</si>
  <si>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</si>
  <si>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</si>
  <si>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</si>
  <si>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</si>
  <si>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</si>
  <si>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</si>
  <si>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</si>
  <si>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</si>
  <si>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</si>
  <si>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</si>
  <si>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</si>
  <si>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</si>
  <si>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</si>
  <si>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</si>
  <si>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</si>
  <si>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</si>
  <si>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</si>
  <si>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</si>
  <si>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</si>
  <si>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</si>
  <si>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</si>
  <si>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</si>
  <si>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</si>
  <si>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</si>
  <si>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</si>
  <si>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</si>
  <si>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</si>
  <si>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</si>
  <si>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</si>
  <si>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</si>
  <si>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</si>
  <si>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</si>
  <si>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</si>
  <si>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</si>
  <si>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</si>
  <si>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</si>
  <si>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</si>
  <si>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</si>
  <si>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</si>
  <si>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</si>
  <si>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</si>
  <si>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</si>
  <si>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</si>
  <si>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</si>
  <si>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</si>
  <si>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</si>
  <si>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</si>
  <si>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</si>
  <si>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</si>
  <si>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</si>
  <si>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</si>
  <si>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</si>
  <si>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</si>
  <si>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</si>
  <si>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</si>
  <si>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</si>
  <si>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</si>
  <si>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</si>
  <si>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</si>
  <si>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</si>
  <si>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</si>
  <si>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</si>
  <si>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</si>
  <si>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</si>
  <si>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</si>
  <si>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</si>
  <si>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</si>
  <si>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</si>
  <si>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</si>
  <si>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</si>
  <si>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</si>
  <si>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</si>
  <si>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</si>
  <si>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</si>
  <si>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</si>
  <si>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</si>
  <si>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</si>
  <si>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</si>
  <si>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</si>
  <si>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</si>
  <si>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</si>
  <si>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</si>
  <si>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</si>
  <si>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</si>
  <si>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</si>
  <si>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</si>
  <si>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</si>
  <si>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</si>
  <si>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</si>
  <si>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</si>
  <si>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</si>
  <si>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</si>
  <si>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</si>
  <si>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</si>
  <si>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</si>
  <si>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</si>
  <si>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</si>
  <si>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</si>
  <si>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</si>
  <si>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</si>
  <si>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</si>
  <si>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</si>
  <si>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</si>
  <si>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</si>
  <si>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</si>
  <si>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</si>
  <si>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</si>
  <si>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</si>
  <si>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</si>
  <si>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</si>
  <si>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</si>
  <si>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</si>
  <si>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</si>
  <si>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</si>
  <si>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</si>
  <si>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</si>
  <si>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</si>
  <si>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</si>
  <si>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</si>
  <si>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</si>
  <si>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</si>
  <si>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</si>
  <si>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</si>
  <si>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</si>
  <si>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</si>
  <si>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</si>
  <si>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</si>
  <si>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</si>
  <si>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</si>
  <si>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</si>
  <si>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</si>
  <si>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</si>
  <si>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</si>
  <si>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</si>
  <si>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</si>
  <si>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</si>
  <si>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</si>
  <si>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</si>
  <si>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</si>
  <si>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</si>
  <si>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</si>
  <si>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</si>
  <si>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</si>
  <si>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</si>
  <si>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</si>
  <si>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</si>
  <si>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</si>
  <si>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</si>
  <si>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</si>
  <si>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</si>
  <si>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</si>
  <si>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</si>
  <si>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</si>
  <si>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</si>
  <si>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</si>
  <si>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</si>
  <si>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</si>
  <si>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</si>
  <si>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</si>
  <si>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</si>
  <si>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</si>
  <si>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</si>
  <si>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</si>
  <si>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</si>
  <si>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</si>
  <si>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</si>
  <si>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</si>
  <si>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</si>
  <si>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</si>
  <si>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</si>
  <si>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</si>
  <si>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</si>
  <si>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</si>
  <si>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</si>
  <si>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</si>
  <si>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</si>
  <si>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</si>
  <si>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</si>
  <si>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</si>
  <si>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</si>
  <si>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</si>
  <si>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</si>
  <si>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</si>
  <si>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</si>
  <si>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</si>
  <si>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</si>
  <si>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</si>
  <si>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</si>
  <si>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</si>
  <si>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</si>
  <si>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</si>
  <si>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</si>
  <si>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</si>
  <si>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</si>
  <si>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</si>
  <si>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</si>
  <si>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</si>
  <si>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</si>
  <si>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</si>
  <si>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</si>
  <si>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</si>
  <si>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</si>
  <si>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</si>
  <si>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</si>
  <si>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</si>
  <si>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</si>
  <si>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</si>
  <si>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</si>
  <si>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</si>
  <si>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</si>
  <si>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</si>
  <si>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</si>
  <si>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</si>
  <si>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</si>
  <si>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</si>
  <si>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</si>
  <si>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</si>
  <si>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</si>
  <si>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</si>
  <si>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</si>
  <si>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</si>
  <si>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</si>
  <si>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</si>
  <si>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</si>
  <si>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</si>
  <si>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</si>
  <si>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</si>
  <si>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</si>
  <si>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</si>
  <si>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</si>
  <si>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</si>
  <si>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</si>
  <si>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</si>
  <si>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</si>
  <si>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</si>
  <si>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</si>
  <si>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</si>
  <si>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</si>
  <si>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</si>
  <si>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</si>
  <si>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</si>
  <si>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</si>
  <si>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</si>
  <si>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</si>
  <si>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</si>
  <si>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</si>
  <si>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</si>
  <si>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</si>
  <si>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</si>
  <si>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</si>
  <si>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</si>
  <si>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</si>
  <si>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</si>
  <si>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</si>
  <si>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</si>
  <si>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</si>
  <si>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</si>
  <si>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</si>
  <si>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</si>
  <si>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</si>
  <si>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</si>
  <si>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</si>
  <si>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</si>
  <si>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</si>
  <si>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</si>
  <si>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</si>
  <si>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</si>
  <si>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</si>
  <si>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</si>
  <si>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</si>
  <si>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</si>
  <si>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</si>
  <si>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</si>
  <si>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</si>
  <si>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</si>
  <si>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</si>
  <si>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</si>
  <si>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</si>
  <si>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</si>
  <si>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</si>
  <si>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</si>
  <si>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</si>
  <si>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</si>
  <si>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</si>
  <si>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</si>
  <si>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</si>
  <si>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</si>
  <si>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</si>
  <si>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</si>
  <si>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</si>
  <si>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</si>
  <si>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</si>
  <si>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</si>
  <si>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</si>
  <si>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</si>
  <si>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</si>
  <si>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</si>
  <si>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</si>
  <si>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</si>
  <si>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</si>
  <si>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</si>
  <si>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</si>
  <si>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</si>
  <si>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</si>
  <si>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</si>
  <si>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</si>
  <si>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</si>
  <si>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</si>
  <si>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</si>
  <si>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</si>
  <si>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</si>
  <si>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</si>
  <si>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</si>
  <si>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</si>
  <si>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</si>
  <si>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</si>
  <si>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</si>
  <si>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</si>
  <si>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</si>
  <si>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</si>
  <si>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</si>
  <si>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</si>
  <si>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</si>
  <si>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</si>
  <si>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</si>
  <si>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</si>
  <si>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</si>
  <si>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</si>
  <si>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</si>
  <si>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</si>
  <si>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</si>
  <si>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</si>
  <si>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</si>
  <si>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</si>
  <si>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</si>
  <si>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</si>
  <si>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</si>
  <si>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</si>
  <si>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</si>
  <si>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</si>
  <si>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</si>
  <si>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</si>
  <si>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</si>
  <si>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</si>
  <si>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</si>
  <si>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</si>
  <si>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</si>
  <si>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</si>
  <si>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</si>
  <si>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</si>
  <si>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</si>
  <si>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</si>
  <si>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</si>
  <si>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</si>
  <si>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</si>
  <si>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</si>
  <si>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</si>
  <si>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</si>
  <si>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</si>
  <si>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</si>
  <si>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</si>
  <si>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</si>
  <si>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</si>
  <si>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</si>
  <si>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</si>
  <si>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</si>
  <si>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</si>
  <si>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</si>
  <si>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</si>
  <si>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</si>
  <si>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</si>
  <si>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</si>
  <si>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</si>
  <si>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</si>
  <si>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</si>
  <si>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</si>
  <si>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</si>
  <si>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</si>
  <si>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</si>
  <si>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</si>
  <si>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</si>
  <si>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</si>
  <si>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</si>
  <si>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</si>
  <si>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</si>
  <si>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</si>
  <si>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</si>
  <si>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</si>
  <si>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</si>
  <si>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</si>
  <si>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</si>
  <si>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</si>
  <si>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</si>
  <si>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</si>
  <si>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</si>
  <si>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</si>
  <si>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</si>
  <si>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</si>
  <si>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</si>
  <si>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</si>
  <si>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</si>
  <si>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</si>
  <si>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</si>
  <si>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</si>
  <si>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</si>
  <si>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</si>
  <si>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</si>
  <si>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</si>
  <si>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</si>
  <si>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</si>
  <si>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</si>
  <si>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</si>
  <si>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</si>
  <si>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</si>
  <si>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</si>
  <si>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</si>
  <si>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</si>
  <si>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</si>
  <si>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</si>
  <si>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</si>
  <si>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</si>
  <si>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</si>
  <si>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</si>
  <si>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</si>
  <si>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</si>
  <si>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</si>
  <si>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</si>
  <si>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</si>
  <si>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</si>
  <si>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</si>
  <si>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</si>
  <si>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</si>
  <si>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</si>
  <si>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</si>
  <si>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</si>
  <si>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</si>
  <si>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</si>
  <si>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</si>
  <si>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</si>
  <si>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</si>
  <si>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</si>
  <si>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</si>
  <si>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</si>
  <si>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</si>
  <si>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</si>
  <si>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</si>
  <si>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</si>
  <si>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</si>
  <si>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</si>
  <si>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</si>
  <si>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</si>
  <si>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</si>
  <si>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</si>
  <si>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</si>
  <si>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</si>
  <si>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</si>
  <si>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</si>
  <si>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</si>
  <si>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</si>
  <si>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</si>
  <si>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</si>
  <si>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</si>
  <si>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</si>
  <si>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</si>
  <si>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</si>
  <si>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</si>
  <si>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</si>
  <si>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</si>
  <si>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</si>
  <si>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</si>
  <si>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</si>
  <si>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</si>
  <si>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</si>
  <si>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</si>
  <si>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</si>
  <si>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</si>
  <si>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</si>
  <si>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</si>
  <si>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</si>
  <si>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</si>
  <si>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</si>
  <si>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</si>
  <si>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</si>
  <si>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</si>
  <si>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</si>
  <si>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</si>
  <si>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</si>
  <si>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</si>
  <si>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</si>
  <si>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</si>
  <si>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</si>
  <si>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</si>
  <si>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</si>
  <si>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</si>
  <si>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</si>
  <si>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</si>
  <si>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</si>
  <si>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</si>
  <si>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</si>
  <si>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</si>
  <si>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</si>
  <si>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</si>
  <si>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</si>
  <si>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</si>
  <si>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</si>
  <si>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</si>
  <si>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</si>
  <si>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</si>
  <si>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</si>
  <si>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</si>
  <si>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</si>
  <si>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</si>
  <si>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</si>
  <si>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</si>
  <si>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</si>
  <si>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</si>
  <si>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</si>
  <si>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</si>
  <si>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</si>
  <si>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</si>
  <si>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</si>
  <si>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</si>
  <si>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</si>
  <si>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</si>
  <si>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</si>
  <si>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</si>
  <si>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</si>
  <si>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</si>
  <si>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</si>
  <si>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</si>
  <si>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</si>
  <si>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</si>
  <si>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</si>
  <si>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</si>
  <si>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</si>
  <si>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</si>
  <si>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</si>
  <si>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</si>
  <si>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</si>
  <si>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</si>
  <si>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</si>
  <si>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</si>
  <si>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</si>
  <si>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</si>
  <si>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</si>
  <si>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</si>
  <si>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</si>
  <si>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</si>
  <si>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</si>
  <si>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</si>
  <si>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</si>
  <si>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</si>
  <si>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</si>
  <si>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</si>
  <si>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</si>
  <si>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</si>
  <si>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</si>
  <si>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</si>
  <si>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</si>
  <si>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</si>
  <si>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</si>
  <si>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</si>
  <si>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</si>
  <si>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</si>
  <si>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</si>
  <si>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</si>
  <si>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</si>
  <si>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</si>
  <si>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</si>
  <si>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</si>
  <si>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</si>
  <si>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</si>
  <si>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</si>
  <si>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</si>
  <si>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</si>
  <si>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</si>
  <si>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</si>
  <si>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</si>
  <si>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</si>
  <si>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</si>
  <si>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</si>
  <si>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</si>
  <si>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</si>
  <si>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</si>
  <si>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</si>
  <si>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</si>
  <si>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</si>
  <si>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</si>
  <si>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</si>
  <si>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</si>
  <si>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</si>
  <si>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</si>
  <si>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</si>
  <si>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</si>
  <si>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</si>
  <si>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</si>
  <si>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</si>
  <si>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</si>
  <si>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</si>
  <si>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</si>
  <si>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</si>
  <si>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</si>
  <si>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</si>
  <si>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</si>
  <si>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</si>
  <si>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</si>
  <si>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</si>
  <si>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</si>
  <si>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</si>
  <si>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</si>
  <si>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</si>
  <si>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</si>
  <si>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</si>
  <si>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</si>
  <si>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</si>
  <si>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</si>
  <si>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</si>
  <si>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</si>
  <si>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</si>
  <si>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</si>
  <si>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</si>
  <si>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</si>
  <si>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</si>
  <si>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</si>
  <si>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</si>
  <si>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</si>
  <si>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</si>
  <si>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</si>
  <si>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</si>
  <si>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</si>
  <si>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</si>
  <si>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</si>
  <si>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</si>
  <si>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</si>
  <si>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</si>
  <si>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</si>
  <si>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</si>
  <si>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</si>
  <si>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</si>
  <si>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</si>
  <si>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</si>
  <si>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</si>
  <si>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</si>
  <si>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</si>
  <si>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</si>
  <si>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</si>
  <si>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</si>
  <si>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</si>
  <si>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</si>
  <si>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</si>
  <si>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</si>
  <si>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</si>
  <si>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</si>
  <si>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</si>
  <si>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</si>
  <si>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</si>
  <si>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</si>
  <si>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</si>
  <si>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</si>
  <si>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</si>
  <si>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</si>
  <si>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</si>
  <si>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</si>
  <si>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</si>
  <si>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</si>
  <si>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</si>
  <si>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</si>
  <si>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</si>
  <si>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</si>
  <si>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</si>
  <si>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</si>
  <si>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</si>
  <si>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</si>
  <si>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</si>
  <si>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</si>
  <si>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</si>
  <si>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</si>
  <si>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</si>
  <si>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</si>
  <si>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</si>
  <si>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</si>
  <si>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</si>
  <si>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</si>
  <si>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</si>
  <si>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</si>
  <si>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</si>
  <si>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</si>
  <si>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</si>
  <si>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</si>
  <si>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</si>
  <si>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</si>
  <si>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</si>
  <si>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</si>
  <si>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</si>
  <si>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</si>
  <si>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</si>
  <si>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</si>
  <si>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</si>
  <si>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</si>
  <si>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</si>
  <si>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</si>
  <si>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</si>
  <si>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</si>
  <si>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</si>
  <si>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</si>
  <si>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</si>
  <si>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</si>
  <si>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</si>
  <si>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</si>
  <si>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</si>
  <si>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</si>
  <si>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</si>
  <si>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</si>
  <si>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</si>
  <si>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</si>
  <si>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</si>
  <si>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</si>
  <si>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</si>
  <si>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</si>
  <si>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</si>
  <si>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</si>
  <si>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</si>
  <si>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</si>
  <si>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</si>
  <si>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</si>
  <si>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</si>
  <si>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</si>
  <si>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</si>
  <si>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</si>
  <si>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</si>
  <si>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</si>
  <si>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</si>
  <si>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</si>
  <si>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</si>
  <si>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</si>
  <si>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</si>
  <si>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</si>
  <si>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</si>
  <si>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</si>
  <si>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</si>
  <si>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</si>
  <si>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</si>
  <si>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</si>
  <si>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</si>
  <si>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</si>
  <si>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</si>
  <si>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</si>
  <si>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</si>
  <si>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</si>
  <si>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</si>
  <si>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</si>
  <si>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</si>
  <si>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</si>
  <si>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</si>
  <si>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</si>
  <si>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</si>
  <si>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</si>
  <si>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</si>
  <si>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</si>
  <si>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</si>
  <si>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</si>
  <si>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</si>
  <si>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</si>
  <si>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</si>
  <si>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</si>
  <si>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</si>
  <si>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</si>
  <si>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</si>
  <si>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</si>
  <si>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</si>
  <si>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</si>
  <si>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</si>
  <si>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</si>
  <si>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</si>
  <si>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</si>
  <si>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</si>
  <si>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</si>
  <si>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</si>
  <si>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</si>
  <si>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</si>
  <si>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</si>
  <si>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</si>
  <si>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</si>
  <si>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</si>
  <si>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</si>
  <si>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</si>
  <si>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</si>
  <si>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</si>
  <si>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</si>
  <si>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</si>
  <si>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</si>
  <si>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</si>
  <si>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</si>
  <si>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</si>
  <si>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</si>
  <si>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</si>
  <si>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</si>
  <si>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</si>
  <si>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</si>
  <si>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</si>
  <si>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</si>
  <si>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</si>
  <si>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</si>
  <si>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</si>
  <si>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</si>
  <si>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</si>
  <si>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</si>
  <si>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</si>
  <si>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</si>
  <si>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</si>
  <si>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</si>
  <si>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</si>
  <si>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</si>
  <si>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</si>
  <si>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</si>
  <si>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</si>
  <si>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</si>
  <si>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</si>
  <si>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</si>
  <si>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</si>
  <si>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</si>
  <si>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</si>
  <si>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</si>
  <si>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</si>
  <si>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</si>
  <si>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</si>
  <si>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</si>
  <si>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</si>
  <si>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</si>
  <si>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</si>
  <si>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</si>
  <si>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</si>
  <si>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</si>
  <si>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</si>
  <si>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</si>
  <si>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</si>
  <si>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</si>
  <si>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</si>
  <si>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</si>
  <si>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</si>
  <si>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</si>
  <si>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</si>
  <si>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</si>
  <si>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</si>
  <si>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</si>
  <si>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</si>
  <si>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</si>
  <si>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</si>
  <si>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</si>
  <si>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</si>
  <si>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</si>
  <si>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</si>
  <si>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</si>
  <si>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</si>
  <si>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</si>
  <si>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</si>
  <si>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</si>
  <si>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</si>
  <si>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</si>
  <si>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</si>
  <si>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</si>
  <si>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</si>
  <si>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</si>
  <si>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</si>
  <si>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</si>
  <si>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</si>
  <si>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</si>
  <si>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</si>
  <si>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</si>
  <si>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</si>
  <si>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</si>
  <si>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</si>
  <si>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</si>
  <si>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</si>
  <si>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</si>
  <si>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</si>
  <si>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</si>
  <si>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</si>
  <si>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</si>
  <si>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</si>
  <si>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</si>
  <si>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</si>
  <si>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</si>
  <si>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</si>
  <si>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</si>
  <si>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</si>
  <si>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</si>
  <si>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</si>
  <si>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</si>
  <si>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</si>
  <si>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</si>
  <si>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</si>
  <si>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</si>
  <si>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</si>
  <si>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</si>
  <si>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</si>
  <si>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</si>
  <si>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</si>
  <si>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</si>
  <si>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</si>
  <si>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</si>
  <si>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</si>
  <si>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</si>
  <si>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</si>
  <si>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</si>
  <si>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</si>
  <si>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</si>
  <si>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</si>
  <si>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</si>
  <si>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</si>
  <si>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</si>
  <si>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</si>
  <si>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</si>
  <si>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</si>
  <si>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</si>
  <si>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</si>
  <si>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</si>
  <si>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</si>
  <si>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</si>
  <si>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</si>
  <si>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</si>
  <si>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</si>
  <si>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</si>
  <si>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</si>
  <si>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</si>
  <si>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</si>
  <si>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</si>
  <si>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</si>
  <si>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</si>
  <si>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</si>
  <si>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</si>
  <si>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</si>
  <si>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</si>
  <si>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</si>
  <si>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</si>
  <si>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</si>
  <si>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</si>
  <si>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</si>
  <si>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</si>
  <si>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</si>
  <si>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</si>
  <si>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</si>
  <si>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</si>
  <si>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</si>
  <si>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</si>
  <si>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</si>
  <si>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</si>
  <si>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</si>
  <si>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</si>
  <si>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</si>
  <si>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</si>
  <si>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</si>
  <si>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</si>
  <si>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</si>
  <si>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</si>
  <si>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</si>
  <si>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</si>
  <si>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</si>
  <si>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</si>
  <si>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</si>
  <si>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</si>
  <si>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</si>
  <si>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</si>
  <si>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</si>
  <si>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</si>
  <si>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</si>
  <si>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</si>
  <si>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</si>
  <si>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</si>
  <si>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</si>
  <si>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</si>
  <si>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</si>
  <si>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</si>
  <si>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</si>
  <si>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</si>
  <si>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</si>
  <si>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</si>
  <si>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</si>
  <si>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</si>
  <si>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</si>
  <si>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</si>
  <si>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</si>
  <si>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</si>
  <si>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</si>
  <si>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</si>
  <si>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</si>
  <si>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</si>
  <si>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</si>
  <si>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</si>
  <si>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</si>
  <si>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</si>
  <si>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</si>
  <si>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</si>
  <si>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</si>
  <si>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</si>
  <si>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</si>
  <si>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</si>
  <si>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</si>
  <si>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</si>
  <si>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</si>
  <si>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</si>
  <si>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</si>
  <si>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</si>
  <si>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</si>
  <si>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</si>
  <si>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</si>
  <si>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</si>
  <si>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</si>
  <si>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</si>
  <si>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</si>
  <si>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</si>
  <si>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</si>
  <si>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</si>
  <si>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</si>
  <si>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</si>
  <si>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</si>
  <si>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</si>
  <si>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</si>
  <si>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</si>
  <si>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</si>
  <si>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</si>
  <si>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</si>
  <si>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</si>
  <si>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</si>
  <si>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</si>
  <si>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</si>
  <si>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</si>
  <si>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</si>
  <si>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</si>
  <si>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</si>
  <si>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</si>
  <si>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</si>
  <si>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</si>
  <si>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</si>
  <si>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</si>
  <si>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</si>
  <si>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</si>
  <si>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</si>
  <si>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</si>
  <si>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</si>
  <si>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</si>
  <si>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</si>
  <si>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</si>
  <si>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</si>
  <si>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</si>
  <si>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</si>
  <si>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</si>
  <si>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</si>
  <si>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</si>
  <si>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</si>
  <si>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</si>
  <si>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</si>
  <si>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</si>
  <si>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</si>
  <si>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</si>
  <si>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</si>
  <si>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</si>
  <si>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</si>
  <si>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</si>
  <si>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</si>
  <si>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</si>
  <si>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</si>
  <si>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</si>
  <si>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</si>
  <si>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</si>
  <si>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</si>
  <si>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</si>
  <si>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</si>
  <si>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</si>
  <si>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</si>
  <si>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</si>
  <si>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</si>
  <si>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</si>
  <si>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</si>
  <si>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</si>
  <si>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</si>
  <si>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</si>
  <si>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</si>
  <si>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</si>
  <si>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</si>
  <si>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</si>
  <si>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</si>
  <si>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</si>
  <si>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</si>
  <si>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</si>
  <si>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</si>
  <si>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</si>
  <si>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</si>
  <si>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</si>
  <si>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</si>
  <si>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</si>
  <si>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</si>
  <si>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</si>
  <si>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</si>
  <si>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</si>
  <si>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</si>
  <si>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</si>
  <si>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</si>
  <si>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</si>
  <si>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</si>
  <si>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</si>
  <si>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</si>
  <si>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</si>
  <si>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</si>
  <si>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</si>
  <si>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</si>
  <si>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</si>
  <si>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</si>
  <si>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</si>
  <si>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</si>
  <si>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</si>
  <si>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</si>
  <si>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</si>
  <si>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</si>
  <si>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</si>
  <si>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</si>
  <si>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</si>
  <si>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</si>
  <si>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</si>
  <si>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</si>
  <si>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</si>
  <si>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</si>
  <si>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</si>
  <si>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</si>
  <si>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</si>
  <si>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</si>
  <si>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</si>
  <si>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</si>
  <si>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</si>
  <si>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</si>
  <si>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</si>
  <si>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</si>
  <si>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</si>
  <si>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</si>
  <si>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</si>
  <si>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</si>
  <si>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</si>
  <si>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</si>
  <si>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</si>
  <si>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</si>
  <si>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</si>
  <si>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</si>
  <si>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</si>
  <si>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</si>
  <si>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</si>
  <si>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</si>
  <si>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</si>
  <si>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</si>
  <si>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</si>
  <si>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</si>
  <si>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</si>
  <si>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</si>
  <si>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</si>
  <si>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</si>
  <si>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</si>
  <si>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</si>
  <si>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</si>
  <si>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</si>
  <si>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</si>
  <si>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</si>
  <si>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</si>
  <si>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</si>
  <si>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</si>
  <si>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</si>
  <si>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</si>
  <si>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</si>
  <si>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</si>
  <si>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</si>
  <si>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</si>
  <si>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</si>
  <si>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</si>
  <si>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</si>
  <si>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</si>
  <si>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</si>
  <si>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</si>
  <si>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</si>
  <si>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</si>
  <si>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</si>
  <si>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</si>
  <si>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</si>
  <si>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</si>
  <si>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</si>
  <si>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</si>
  <si>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</si>
  <si>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</si>
  <si>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</si>
  <si>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</si>
  <si>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</si>
  <si>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</si>
  <si>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</si>
  <si>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</si>
  <si>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</si>
  <si>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</si>
  <si>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</si>
  <si>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</si>
  <si>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</si>
  <si>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</si>
  <si>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</si>
  <si>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</si>
  <si>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</si>
  <si>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</si>
  <si>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</si>
  <si>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</si>
  <si>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</si>
  <si>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</si>
  <si>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</si>
  <si>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</si>
  <si>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</si>
  <si>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</si>
  <si>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</si>
  <si>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</si>
  <si>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</si>
  <si>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</si>
  <si>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</si>
  <si>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</si>
  <si>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</si>
  <si>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</si>
  <si>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</si>
  <si>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</si>
  <si>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</si>
  <si>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</si>
  <si>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</si>
  <si>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</si>
  <si>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</si>
  <si>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</si>
  <si>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</si>
  <si>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</si>
  <si>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</si>
  <si>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</si>
  <si>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</si>
  <si>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</si>
  <si>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</si>
  <si>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</si>
  <si>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</si>
  <si>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</si>
  <si>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</si>
  <si>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</si>
  <si>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</si>
  <si>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</si>
  <si>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</si>
  <si>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</si>
  <si>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</si>
  <si>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</si>
  <si>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</si>
  <si>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</si>
  <si>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</si>
  <si>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</si>
  <si>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</si>
  <si>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</si>
  <si>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</si>
  <si>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</si>
  <si>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</si>
  <si>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</si>
  <si>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</si>
  <si>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</si>
  <si>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</si>
  <si>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</si>
  <si>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</si>
  <si>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</si>
  <si>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</si>
  <si>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</si>
  <si>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</si>
  <si>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</si>
  <si>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</si>
  <si>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</si>
  <si>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</si>
  <si>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</si>
  <si>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</si>
  <si>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</si>
  <si>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</si>
  <si>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</si>
  <si>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</si>
  <si>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</si>
  <si>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</si>
  <si>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</si>
  <si>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</si>
  <si>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</si>
  <si>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</si>
  <si>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</si>
  <si>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</si>
  <si>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</si>
  <si>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</si>
  <si>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</si>
  <si>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</si>
  <si>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</si>
  <si>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</si>
  <si>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</si>
  <si>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</si>
  <si>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</si>
  <si>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</si>
  <si>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</si>
  <si>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</si>
  <si>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</si>
  <si>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</si>
  <si>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</si>
  <si>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</si>
  <si>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</si>
  <si>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</si>
  <si>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</si>
  <si>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</si>
  <si>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</si>
  <si>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</si>
  <si>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</si>
  <si>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</si>
  <si>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</si>
  <si>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</si>
  <si>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</si>
  <si>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</si>
  <si>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</si>
  <si>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</si>
  <si>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</si>
  <si>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</si>
  <si>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</si>
  <si>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</si>
  <si>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</si>
  <si>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</si>
  <si>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</si>
  <si>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</si>
  <si>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</si>
  <si>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</si>
  <si>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</si>
  <si>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</si>
  <si>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</si>
  <si>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</si>
  <si>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</si>
  <si>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</si>
  <si>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</si>
  <si>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</si>
  <si>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</si>
  <si>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</si>
  <si>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</si>
  <si>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</si>
  <si>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</si>
  <si>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</si>
  <si>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</si>
  <si>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</si>
  <si>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</si>
  <si>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</si>
  <si>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</si>
  <si>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</si>
  <si>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</si>
  <si>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</si>
  <si>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</si>
  <si>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</si>
  <si>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</si>
  <si>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</si>
  <si>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</si>
  <si>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</si>
  <si>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</si>
  <si>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</si>
  <si>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</si>
  <si>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</si>
  <si>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</si>
  <si>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</si>
  <si>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</si>
  <si>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</si>
  <si>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</si>
  <si>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</si>
  <si>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</si>
  <si>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</si>
  <si>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</si>
  <si>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</si>
  <si>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</si>
  <si>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</si>
  <si>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</si>
  <si>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</si>
  <si>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</si>
  <si>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</si>
  <si>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</si>
  <si>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</si>
  <si>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</si>
  <si>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</si>
  <si>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</si>
  <si>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</si>
  <si>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</si>
  <si>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</si>
  <si>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</si>
  <si>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</si>
  <si>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</si>
  <si>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</si>
  <si>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</si>
  <si>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</si>
  <si>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</si>
  <si>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</si>
  <si>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</si>
  <si>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</si>
  <si>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</si>
  <si>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</si>
  <si>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</si>
  <si>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</si>
  <si>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</si>
  <si>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</si>
  <si>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</si>
  <si>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</si>
  <si>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</si>
  <si>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</si>
  <si>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</si>
  <si>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</si>
  <si>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</si>
  <si>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</si>
  <si>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</si>
  <si>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</si>
  <si>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</si>
  <si>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</si>
  <si>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</si>
  <si>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</si>
  <si>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</si>
  <si>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</si>
  <si>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</si>
  <si>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</si>
  <si>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</si>
  <si>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</si>
  <si>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</si>
  <si>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</si>
  <si>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</si>
  <si>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</si>
  <si>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</si>
  <si>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</si>
  <si>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</si>
  <si>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</si>
  <si>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</si>
  <si>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</si>
  <si>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</si>
  <si>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</si>
  <si>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</si>
  <si>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</si>
  <si>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</si>
  <si>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</si>
  <si>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</si>
  <si>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</si>
  <si>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</si>
  <si>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</si>
  <si>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</si>
  <si>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</si>
  <si>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</si>
  <si>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</si>
  <si>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</si>
  <si>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</si>
  <si>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</si>
  <si>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</si>
  <si>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</si>
  <si>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</si>
  <si>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</si>
  <si>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</si>
  <si>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</si>
  <si>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</si>
  <si>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</si>
  <si>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</si>
  <si>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</si>
  <si>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</si>
  <si>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</si>
  <si>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</si>
  <si>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</si>
  <si>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</si>
  <si>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</si>
  <si>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</si>
  <si>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</si>
  <si>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</si>
  <si>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</si>
  <si>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</si>
  <si>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</si>
  <si>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</si>
  <si>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</si>
  <si>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</si>
  <si>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</si>
  <si>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</si>
  <si>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</si>
  <si>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</si>
  <si>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</si>
  <si>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</si>
  <si>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</si>
  <si>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</si>
  <si>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</si>
  <si>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</si>
  <si>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</si>
  <si>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</si>
  <si>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</si>
  <si>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</si>
  <si>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</si>
  <si>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</si>
  <si>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</si>
  <si>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</si>
  <si>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</si>
  <si>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</si>
  <si>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</si>
  <si>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</si>
  <si>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</si>
  <si>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</si>
  <si>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</si>
  <si>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</si>
  <si>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</si>
  <si>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</si>
  <si>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</si>
  <si>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</si>
  <si>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</si>
  <si>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</si>
  <si>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</si>
  <si>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</si>
  <si>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</si>
  <si>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</si>
  <si>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</si>
  <si>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</si>
  <si>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</si>
  <si>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</si>
  <si>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</si>
  <si>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</si>
  <si>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</si>
  <si>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</si>
  <si>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</si>
  <si>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</si>
  <si>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</si>
  <si>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</si>
  <si>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</si>
  <si>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</si>
  <si>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</si>
  <si>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</si>
  <si>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</si>
  <si>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</si>
  <si>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</si>
  <si>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</si>
  <si>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</si>
  <si>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</si>
  <si>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</si>
  <si>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</si>
  <si>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</si>
  <si>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</si>
  <si>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</si>
  <si>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</si>
  <si>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</si>
  <si>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</si>
  <si>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</si>
  <si>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</si>
  <si>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</si>
  <si>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</si>
  <si>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</si>
  <si>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</si>
  <si>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</si>
  <si>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</si>
  <si>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</si>
  <si>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</si>
  <si>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</si>
  <si>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</si>
  <si>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</si>
  <si>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</si>
  <si>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</si>
  <si>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</si>
  <si>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</si>
  <si>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</si>
  <si>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</si>
  <si>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</si>
  <si>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</si>
  <si>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</si>
  <si>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</si>
  <si>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</si>
  <si>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</si>
  <si>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</si>
  <si>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</si>
  <si>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</si>
  <si>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</si>
  <si>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</si>
  <si>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</si>
  <si>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</si>
  <si>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</si>
  <si>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</si>
  <si>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</si>
  <si>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</si>
  <si>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</si>
  <si>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</si>
  <si>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</si>
  <si>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</si>
  <si>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</si>
  <si>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</si>
  <si>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</si>
  <si>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</si>
  <si>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</si>
  <si>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</si>
  <si>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</si>
  <si>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</si>
  <si>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</si>
  <si>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</si>
  <si>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</si>
  <si>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</si>
  <si>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</si>
  <si>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</si>
  <si>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</si>
  <si>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</si>
  <si>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</si>
  <si>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</si>
  <si>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</si>
  <si>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</si>
  <si>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</si>
  <si>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</si>
  <si>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</si>
  <si>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</si>
  <si>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</si>
  <si>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</si>
  <si>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</si>
  <si>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</si>
  <si>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</si>
  <si>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</si>
  <si>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</si>
  <si>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</si>
  <si>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</si>
  <si>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</si>
  <si>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</si>
  <si>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</si>
  <si>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</si>
  <si>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</si>
  <si>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</si>
  <si>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</si>
  <si>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</si>
  <si>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</si>
  <si>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</si>
  <si>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</si>
  <si>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</si>
  <si>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</si>
  <si>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</si>
  <si>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</si>
  <si>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</si>
  <si>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</si>
  <si>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</si>
  <si>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</si>
  <si>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</si>
  <si>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</si>
  <si>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</si>
  <si>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</si>
  <si>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</si>
  <si>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</si>
  <si>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</si>
  <si>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</si>
  <si>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</si>
  <si>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</si>
  <si>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</si>
  <si>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</si>
  <si>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</si>
  <si>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</si>
  <si>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</si>
  <si>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</si>
  <si>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</si>
  <si>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</si>
  <si>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</si>
  <si>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</si>
  <si>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</si>
  <si>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</si>
  <si>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</si>
  <si>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</si>
  <si>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</si>
  <si>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</si>
  <si>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</si>
  <si>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</si>
  <si>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</si>
  <si>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</si>
  <si>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</si>
  <si>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</si>
  <si>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</si>
  <si>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</si>
  <si>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</si>
  <si>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</si>
  <si>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</si>
  <si>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</si>
  <si>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</si>
  <si>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</si>
  <si>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</si>
  <si>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</si>
  <si>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</si>
  <si>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</si>
  <si>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</si>
  <si>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</si>
  <si>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</si>
  <si>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</si>
  <si>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</si>
  <si>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</si>
  <si>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</si>
  <si>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</si>
  <si>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</si>
  <si>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</si>
  <si>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</si>
  <si>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</si>
  <si>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</si>
  <si>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</si>
  <si>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</si>
  <si>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</si>
  <si>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</si>
  <si>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</si>
  <si>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</si>
  <si>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</si>
  <si>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</si>
  <si>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</si>
  <si>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</si>
  <si>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</si>
  <si>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</si>
  <si>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</si>
  <si>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</si>
  <si>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</si>
  <si>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</si>
  <si>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</si>
  <si>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</si>
  <si>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</si>
  <si>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</si>
  <si>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</si>
  <si>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</si>
  <si>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</si>
  <si>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</si>
  <si>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</si>
  <si>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</si>
  <si>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</si>
  <si>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</si>
  <si>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</si>
  <si>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</si>
  <si>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</si>
  <si>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</si>
  <si>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</si>
  <si>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</si>
  <si>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</si>
  <si>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</si>
  <si>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</si>
  <si>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</si>
  <si>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</si>
  <si>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</si>
  <si>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</si>
  <si>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</si>
  <si>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</si>
  <si>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</si>
  <si>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</si>
  <si>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</si>
  <si>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</si>
  <si>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</si>
  <si>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</si>
  <si>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</si>
  <si>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</si>
  <si>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</si>
  <si>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</si>
  <si>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</si>
  <si>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</si>
  <si>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</si>
  <si>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</si>
  <si>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</si>
  <si>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</si>
  <si>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</si>
  <si>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</si>
  <si>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</si>
  <si>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</si>
  <si>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</si>
  <si>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</si>
  <si>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</si>
  <si>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</si>
  <si>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</si>
  <si>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</si>
  <si>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</si>
  <si>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</si>
  <si>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</si>
  <si>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</si>
  <si>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</si>
  <si>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</si>
  <si>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</si>
  <si>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</si>
  <si>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</si>
  <si>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</si>
  <si>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</si>
  <si>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</si>
  <si>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</si>
  <si>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</si>
  <si>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</si>
  <si>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</si>
  <si>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</si>
  <si>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</si>
  <si>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</si>
  <si>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</si>
  <si>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</si>
  <si>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</si>
  <si>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</si>
  <si>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</si>
  <si>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</si>
  <si>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</si>
  <si>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</si>
  <si>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</si>
  <si>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</si>
  <si>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</si>
  <si>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</si>
  <si>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</si>
  <si>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</si>
  <si>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</si>
  <si>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</si>
  <si>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</si>
  <si>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</si>
  <si>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</si>
  <si>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</si>
  <si>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</si>
  <si>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</si>
  <si>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</si>
  <si>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</si>
  <si>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</si>
  <si>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</si>
  <si>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</si>
  <si>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</si>
  <si>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</si>
  <si>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</si>
  <si>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</si>
  <si>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</si>
  <si>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</si>
  <si>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</si>
  <si>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</si>
  <si>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</si>
  <si>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</si>
  <si>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</si>
  <si>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</si>
  <si>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</si>
  <si>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</si>
  <si>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</si>
  <si>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</si>
  <si>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</si>
  <si>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</si>
  <si>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</si>
  <si>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</si>
  <si>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</si>
  <si>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</si>
  <si>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</si>
  <si>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</si>
  <si>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</si>
  <si>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</si>
  <si>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</si>
  <si>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</si>
  <si>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</si>
  <si>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</si>
  <si>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</si>
  <si>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</si>
  <si>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</si>
  <si>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</si>
  <si>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</si>
  <si>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</si>
  <si>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</si>
  <si>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</si>
  <si>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</si>
  <si>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</si>
  <si>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</si>
  <si>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</si>
  <si>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</si>
  <si>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</si>
  <si>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</si>
  <si>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</si>
  <si>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</si>
  <si>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</si>
  <si>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</si>
  <si>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</si>
  <si>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</si>
  <si>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</si>
  <si>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</si>
  <si>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</si>
  <si>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</si>
  <si>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</si>
  <si>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</si>
  <si>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</si>
  <si>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</si>
  <si>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</si>
  <si>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</si>
  <si>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</si>
  <si>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</si>
  <si>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</si>
  <si>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</si>
  <si>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</si>
  <si>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</si>
  <si>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</si>
  <si>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</si>
  <si>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</si>
  <si>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</si>
  <si>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</si>
  <si>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</si>
  <si>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</si>
  <si>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</si>
  <si>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</si>
  <si>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</si>
  <si>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</si>
  <si>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</si>
  <si>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</si>
  <si>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</si>
  <si>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</si>
  <si>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</si>
  <si>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</si>
  <si>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</si>
  <si>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</si>
  <si>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</si>
  <si>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</si>
  <si>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</si>
  <si>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</si>
  <si>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</si>
  <si>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</si>
  <si>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</si>
  <si>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</si>
  <si>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</si>
  <si>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</si>
  <si>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</si>
  <si>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</si>
  <si>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</si>
  <si>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</si>
  <si>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</si>
  <si>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</si>
  <si>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</si>
  <si>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</si>
  <si>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</si>
  <si>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</si>
  <si>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</si>
  <si>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</si>
  <si>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</si>
  <si>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</si>
  <si>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</si>
  <si>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</si>
  <si>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</si>
  <si>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</si>
  <si>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</si>
  <si>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</si>
  <si>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</si>
  <si>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</si>
  <si>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</si>
  <si>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</si>
  <si>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</si>
  <si>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</si>
  <si>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</si>
  <si>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</si>
  <si>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</si>
  <si>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</si>
  <si>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</si>
  <si>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</si>
  <si>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</si>
  <si>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</si>
  <si>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</si>
  <si>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</si>
  <si>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</si>
  <si>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</si>
  <si>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</si>
  <si>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</si>
  <si>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</si>
  <si>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</si>
  <si>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</si>
  <si>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</si>
  <si>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</si>
  <si>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</si>
  <si>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</si>
  <si>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</si>
  <si>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</si>
  <si>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</si>
  <si>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</si>
  <si>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</si>
  <si>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</si>
  <si>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</si>
  <si>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</si>
  <si>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</si>
  <si>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</si>
  <si>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</si>
  <si>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</si>
  <si>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</si>
  <si>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</si>
  <si>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</si>
  <si>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</si>
  <si>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</si>
  <si>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</si>
  <si>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</si>
  <si>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</si>
  <si>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</si>
  <si>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</si>
  <si>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</si>
  <si>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</si>
  <si>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</si>
  <si>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</si>
  <si>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</si>
  <si>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</si>
  <si>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</si>
  <si>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</si>
  <si>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</si>
  <si>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</si>
  <si>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</si>
  <si>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</si>
  <si>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</si>
  <si>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</si>
  <si>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</si>
  <si>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</si>
  <si>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</si>
  <si>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</si>
  <si>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</si>
  <si>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</si>
  <si>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</si>
  <si>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</si>
  <si>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</si>
  <si>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</si>
  <si>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</si>
  <si>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</si>
  <si>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</si>
  <si>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</si>
  <si>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</si>
  <si>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</si>
  <si>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</si>
  <si>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</si>
  <si>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</si>
  <si>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</si>
  <si>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</si>
  <si>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</si>
  <si>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</si>
  <si>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</si>
  <si>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</si>
  <si>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</si>
  <si>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</si>
  <si>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</si>
  <si>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</si>
  <si>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</si>
  <si>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</si>
  <si>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</si>
  <si>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</si>
  <si>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</si>
  <si>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</si>
  <si>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</si>
  <si>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</si>
  <si>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</si>
  <si>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</si>
  <si>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</si>
  <si>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</si>
  <si>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</si>
  <si>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</si>
  <si>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</si>
  <si>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</si>
  <si>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</si>
  <si>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</si>
  <si>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</si>
  <si>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</si>
  <si>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</si>
  <si>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</si>
  <si>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</si>
  <si>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</si>
  <si>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</si>
  <si>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</si>
  <si>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</si>
  <si>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</si>
  <si>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</si>
  <si>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</si>
  <si>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</si>
  <si>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</si>
  <si>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</si>
  <si>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</si>
  <si>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</si>
  <si>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</si>
  <si>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</si>
  <si>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</si>
  <si>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</si>
  <si>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</si>
  <si>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</si>
  <si>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</si>
  <si>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</si>
  <si>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</si>
  <si>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</si>
  <si>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</si>
  <si>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</si>
  <si>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</si>
  <si>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</si>
  <si>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</si>
  <si>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</si>
  <si>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</si>
  <si>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</si>
  <si>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</si>
  <si>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</si>
  <si>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</si>
  <si>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</si>
  <si>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</si>
  <si>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</si>
  <si>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</si>
  <si>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</si>
  <si>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</si>
  <si>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</si>
  <si>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</si>
  <si>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</si>
  <si>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</si>
  <si>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</si>
  <si>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</si>
  <si>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</si>
  <si>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</si>
  <si>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</si>
  <si>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</si>
  <si>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</si>
  <si>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</si>
  <si>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</si>
  <si>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</si>
  <si>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</si>
  <si>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</si>
  <si>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</si>
  <si>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</si>
  <si>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</si>
  <si>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</si>
  <si>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</si>
  <si>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</si>
  <si>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</si>
  <si>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</si>
  <si>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</si>
  <si>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</si>
  <si>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</si>
  <si>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</si>
  <si>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</si>
  <si>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</si>
  <si>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</si>
  <si>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</si>
  <si>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</si>
  <si>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</si>
  <si>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</si>
  <si>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</si>
  <si>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</si>
  <si>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</si>
  <si>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</si>
  <si>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</si>
  <si>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</si>
  <si>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</si>
  <si>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</si>
  <si>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</si>
  <si>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</si>
  <si>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</si>
  <si>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</si>
  <si>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</si>
  <si>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</si>
  <si>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</si>
  <si>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</si>
  <si>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</si>
  <si>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</si>
  <si>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</si>
  <si>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</si>
  <si>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</si>
  <si>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</si>
  <si>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</si>
  <si>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</si>
  <si>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</si>
  <si>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</si>
  <si>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</si>
  <si>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</si>
  <si>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</si>
  <si>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</si>
  <si>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</si>
  <si>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</si>
  <si>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</si>
  <si>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</si>
  <si>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</si>
  <si>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</si>
  <si>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</si>
  <si>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</si>
  <si>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</si>
  <si>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</si>
  <si>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</si>
  <si>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</si>
  <si>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</si>
  <si>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</si>
  <si>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</si>
  <si>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</si>
  <si>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</si>
  <si>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</si>
  <si>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</si>
  <si>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</si>
  <si>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</si>
  <si>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</si>
  <si>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</si>
  <si>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</si>
  <si>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</si>
  <si>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</si>
  <si>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</si>
  <si>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</si>
  <si>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</si>
  <si>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</si>
  <si>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</si>
  <si>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</si>
  <si>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</si>
  <si>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</si>
  <si>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</si>
  <si>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</si>
  <si>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</si>
  <si>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</si>
  <si>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</si>
  <si>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</si>
  <si>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</si>
  <si>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</si>
  <si>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</si>
  <si>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</si>
  <si>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</si>
  <si>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</si>
  <si>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</si>
  <si>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</si>
  <si>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</si>
  <si>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</si>
  <si>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</si>
  <si>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</si>
  <si>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</si>
  <si>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</si>
  <si>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</si>
  <si>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</si>
  <si>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</si>
  <si>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</si>
  <si>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</si>
  <si>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</si>
  <si>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</si>
  <si>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</si>
  <si>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</si>
  <si>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</si>
  <si>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</si>
  <si>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</si>
  <si>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</si>
  <si>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</si>
  <si>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</si>
  <si>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</si>
  <si>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</si>
  <si>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</si>
  <si>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</si>
  <si>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</si>
  <si>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</si>
  <si>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</si>
  <si>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</si>
  <si>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</si>
  <si>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</si>
  <si>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</si>
  <si>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</si>
  <si>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</si>
  <si>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</si>
  <si>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</si>
  <si>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</si>
  <si>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</si>
  <si>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</si>
  <si>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</si>
  <si>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</si>
  <si>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</si>
  <si>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</si>
  <si>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</si>
  <si>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</si>
  <si>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</si>
  <si>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</si>
  <si>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</si>
  <si>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</si>
  <si>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</si>
  <si>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</si>
  <si>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</si>
  <si>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</si>
  <si>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</si>
  <si>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</si>
  <si>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</si>
  <si>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</si>
  <si>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</si>
  <si>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</si>
  <si>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</si>
  <si>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</si>
  <si>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</si>
  <si>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</si>
  <si>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</si>
  <si>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</si>
  <si>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</si>
  <si>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</si>
  <si>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</si>
  <si>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</si>
  <si>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</si>
  <si>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</si>
  <si>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</si>
  <si>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</si>
  <si>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</si>
  <si>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</si>
  <si>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</si>
  <si>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</si>
  <si>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</si>
  <si>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</si>
  <si>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</si>
  <si>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</si>
  <si>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</si>
  <si>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</si>
  <si>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</si>
  <si>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</si>
  <si>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</si>
  <si>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</si>
  <si>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</si>
  <si>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</si>
  <si>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</si>
  <si>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</si>
  <si>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</si>
  <si>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</si>
  <si>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</si>
  <si>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</si>
  <si>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</si>
  <si>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</si>
  <si>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</si>
  <si>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</si>
  <si>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</si>
  <si>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</si>
  <si>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</si>
  <si>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</si>
  <si>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</si>
  <si>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</si>
  <si>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</si>
  <si>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</si>
  <si>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</si>
  <si>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</si>
  <si>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</si>
  <si>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</si>
  <si>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</si>
  <si>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</si>
  <si>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</si>
  <si>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</si>
  <si>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</si>
  <si>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</si>
  <si>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</si>
  <si>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</si>
  <si>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</si>
  <si>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</si>
  <si>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</si>
  <si>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</si>
  <si>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</si>
  <si>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</si>
  <si>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</si>
  <si>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</si>
  <si>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</si>
  <si>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</si>
  <si>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</si>
  <si>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</si>
  <si>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</si>
  <si>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</si>
  <si>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</si>
  <si>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</si>
  <si>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</si>
  <si>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</si>
  <si>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</si>
  <si>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</si>
  <si>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</si>
  <si>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</si>
  <si>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</si>
  <si>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</si>
  <si>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</si>
  <si>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</si>
  <si>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</si>
  <si>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</si>
  <si>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</si>
  <si>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</si>
  <si>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</si>
  <si>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</si>
  <si>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</si>
  <si>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</si>
  <si>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</si>
  <si>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</si>
  <si>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</si>
  <si>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</si>
  <si>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</si>
  <si>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</si>
  <si>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</si>
  <si>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</si>
  <si>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</si>
  <si>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</si>
  <si>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</si>
  <si>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</si>
  <si>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</si>
  <si>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</si>
  <si>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</si>
  <si>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</si>
  <si>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</si>
  <si>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</si>
  <si>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</si>
  <si>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</si>
  <si>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</si>
  <si>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</si>
  <si>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</si>
  <si>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</si>
  <si>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</si>
  <si>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</si>
  <si>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</si>
  <si>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</si>
  <si>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</si>
  <si>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</si>
  <si>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</si>
  <si>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</si>
  <si>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</si>
  <si>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</si>
  <si>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</si>
  <si>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</si>
  <si>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</si>
  <si>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</si>
  <si>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</si>
  <si>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</si>
  <si>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</si>
  <si>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</si>
  <si>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</si>
  <si>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</si>
  <si>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</si>
  <si>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</si>
  <si>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</si>
  <si>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</si>
  <si>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</si>
  <si>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</si>
  <si>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</si>
  <si>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</si>
  <si>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</si>
  <si>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</si>
  <si>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</si>
  <si>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</si>
  <si>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</si>
  <si>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</si>
  <si>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</si>
  <si>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</si>
  <si>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</si>
  <si>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</si>
  <si>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</si>
  <si>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</si>
  <si>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</si>
  <si>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</si>
  <si>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</si>
  <si>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</si>
  <si>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</si>
  <si>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</si>
  <si>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</si>
  <si>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</si>
  <si>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</si>
  <si>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</si>
  <si>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</si>
  <si>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</si>
  <si>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</si>
  <si>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</si>
  <si>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</si>
  <si>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</si>
  <si>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</si>
  <si>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</si>
  <si>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</si>
  <si>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</si>
  <si>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</si>
  <si>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</si>
  <si>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</si>
  <si>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</si>
  <si>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</si>
  <si>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</si>
  <si>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</si>
  <si>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</si>
  <si>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</si>
  <si>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</si>
  <si>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</si>
  <si>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</si>
  <si>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</si>
  <si>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</si>
  <si>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</si>
  <si>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</si>
  <si>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</si>
  <si>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</si>
  <si>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</si>
  <si>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</si>
  <si>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</si>
  <si>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</si>
  <si>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</si>
  <si>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</si>
  <si>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</si>
  <si>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</si>
  <si>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</si>
  <si>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</si>
  <si>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</si>
  <si>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</si>
  <si>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</si>
  <si>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</si>
  <si>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</si>
  <si>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</si>
  <si>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</si>
  <si>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</si>
  <si>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</si>
  <si>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</si>
  <si>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</si>
  <si>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</si>
  <si>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</si>
  <si>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</si>
  <si>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</si>
  <si>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</si>
  <si>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</si>
  <si>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</si>
  <si>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</si>
  <si>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</si>
  <si>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</si>
  <si>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</si>
  <si>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</si>
  <si>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</si>
  <si>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</si>
  <si>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</si>
  <si>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</si>
  <si>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</si>
  <si>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</si>
  <si>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</si>
  <si>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</si>
  <si>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</si>
  <si>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</si>
  <si>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</si>
  <si>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</si>
  <si>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</si>
  <si>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</si>
  <si>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</si>
  <si>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</si>
  <si>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</si>
  <si>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</si>
  <si>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</si>
  <si>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</si>
  <si>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</si>
  <si>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</si>
  <si>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</si>
  <si>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</si>
  <si>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</si>
  <si>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</si>
  <si>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</si>
  <si>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</si>
  <si>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</si>
  <si>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</si>
  <si>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</si>
  <si>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</si>
  <si>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</si>
  <si>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</si>
  <si>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</si>
  <si>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</si>
  <si>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</si>
  <si>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</si>
  <si>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</si>
  <si>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</si>
  <si>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</si>
  <si>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</si>
  <si>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</si>
  <si>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</si>
  <si>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</si>
  <si>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</si>
  <si>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</si>
  <si>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</si>
  <si>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</si>
  <si>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</si>
  <si>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</si>
  <si>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</si>
  <si>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</si>
  <si>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</si>
  <si>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</si>
  <si>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</si>
  <si>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</si>
  <si>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</si>
  <si>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</si>
  <si>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</si>
  <si>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</si>
  <si>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</si>
  <si>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</si>
  <si>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</si>
  <si>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</si>
  <si>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</si>
  <si>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</si>
  <si>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</si>
  <si>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</si>
  <si>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</si>
  <si>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</si>
  <si>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</si>
  <si>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</si>
  <si>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</si>
  <si>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</si>
  <si>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</si>
  <si>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</si>
  <si>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</si>
  <si>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</si>
  <si>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</si>
  <si>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</si>
  <si>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</si>
  <si>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</si>
  <si>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</si>
  <si>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</si>
  <si>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</si>
  <si>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</si>
  <si>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</si>
  <si>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</si>
  <si>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</si>
  <si>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</si>
  <si>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</si>
  <si>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</si>
  <si>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</si>
  <si>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</si>
  <si>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</si>
  <si>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</si>
  <si>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</si>
  <si>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</si>
  <si>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</si>
  <si>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</si>
  <si>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</si>
  <si>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</si>
  <si>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</si>
  <si>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</si>
  <si>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</si>
  <si>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</si>
  <si>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</si>
  <si>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</si>
  <si>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</si>
  <si>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</si>
  <si>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</si>
  <si>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</si>
  <si>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</si>
  <si>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</si>
  <si>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</si>
  <si>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</si>
  <si>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</si>
  <si>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</si>
  <si>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</si>
  <si>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</si>
  <si>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</si>
  <si>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</si>
  <si>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</si>
  <si>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</si>
  <si>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</si>
  <si>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</si>
  <si>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</si>
  <si>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</si>
  <si>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</si>
  <si>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</si>
  <si>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</si>
  <si>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</si>
  <si>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</si>
  <si>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</si>
  <si>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</si>
  <si>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</si>
  <si>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</si>
  <si>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</si>
  <si>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</si>
  <si>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</si>
  <si>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</si>
  <si>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</si>
  <si>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</si>
  <si>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</si>
  <si>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</si>
  <si>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</si>
  <si>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</si>
  <si>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</si>
  <si>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</si>
  <si>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</si>
  <si>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</si>
  <si>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</si>
  <si>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</si>
  <si>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</si>
  <si>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</si>
  <si>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</si>
  <si>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</si>
  <si>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</si>
  <si>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</si>
  <si>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</si>
  <si>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</si>
  <si>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</si>
  <si>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</si>
  <si>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</si>
  <si>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</si>
  <si>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</si>
  <si>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</si>
  <si>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</si>
  <si>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</si>
  <si>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</si>
  <si>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</si>
  <si>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</si>
  <si>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</si>
  <si>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</si>
  <si>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</si>
  <si>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</si>
  <si>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</si>
  <si>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</si>
  <si>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</si>
  <si>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</si>
  <si>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</si>
  <si>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</si>
  <si>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</si>
  <si>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</si>
  <si>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</si>
  <si>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</si>
  <si>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</si>
  <si>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</si>
  <si>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</si>
  <si>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</si>
  <si>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</si>
  <si>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</si>
  <si>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</si>
  <si>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</si>
  <si>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</si>
  <si>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</si>
  <si>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</si>
  <si>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</si>
  <si>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</si>
  <si>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</si>
  <si>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</si>
  <si>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</si>
  <si>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</si>
  <si>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</si>
  <si>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</si>
  <si>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</si>
  <si>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</si>
  <si>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</si>
  <si>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</si>
  <si>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</si>
  <si>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</si>
  <si>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</si>
  <si>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</si>
  <si>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</si>
  <si>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</si>
  <si>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</si>
  <si>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</si>
  <si>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</si>
  <si>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</si>
  <si>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</si>
  <si>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</si>
  <si>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</si>
  <si>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</si>
  <si>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</si>
  <si>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</si>
  <si>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</si>
  <si>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</si>
  <si>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</si>
  <si>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</si>
  <si>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</si>
  <si>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</si>
  <si>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</si>
  <si>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</si>
  <si>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</si>
  <si>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</si>
  <si>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</si>
  <si>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</si>
  <si>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</si>
  <si>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</si>
  <si>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</si>
  <si>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</si>
  <si>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</si>
  <si>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</si>
  <si>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</si>
  <si>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</si>
  <si>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</si>
  <si>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</si>
  <si>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</si>
  <si>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</si>
  <si>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</si>
  <si>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</si>
  <si>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</si>
  <si>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</si>
  <si>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</si>
  <si>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</si>
  <si>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</si>
  <si>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</si>
  <si>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</si>
  <si>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</si>
  <si>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</si>
  <si>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</si>
  <si>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</si>
  <si>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</si>
  <si>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</si>
  <si>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</si>
  <si>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</si>
  <si>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</si>
  <si>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</si>
  <si>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</si>
  <si>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</si>
  <si>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</si>
  <si>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</si>
  <si>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</si>
  <si>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</si>
  <si>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</si>
  <si>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</si>
  <si>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</si>
  <si>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</si>
  <si>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</si>
  <si>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</si>
  <si>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</si>
  <si>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</si>
  <si>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</si>
  <si>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</si>
  <si>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</si>
  <si>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</si>
  <si>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</si>
  <si>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</si>
  <si>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</si>
  <si>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</si>
  <si>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</si>
  <si>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</si>
  <si>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</si>
  <si>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</si>
  <si>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</si>
  <si>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</si>
  <si>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</si>
  <si>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</si>
  <si>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</si>
  <si>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</si>
  <si>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</si>
  <si>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</si>
  <si>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</si>
  <si>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</si>
  <si>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</si>
  <si>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</si>
  <si>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</si>
  <si>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</si>
  <si>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</si>
  <si>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</si>
  <si>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</si>
  <si>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</si>
  <si>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</si>
  <si>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</si>
  <si>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</si>
  <si>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</si>
  <si>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</si>
  <si>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</si>
  <si>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</si>
  <si>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</si>
  <si>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</si>
  <si>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</si>
  <si>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</si>
  <si>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</si>
  <si>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</si>
  <si>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</si>
  <si>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</si>
  <si>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</si>
  <si>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</si>
  <si>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</si>
  <si>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</si>
  <si>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</si>
  <si>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</si>
  <si>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</si>
  <si>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</si>
  <si>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</si>
  <si>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</si>
  <si>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</si>
  <si>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</si>
  <si>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</si>
  <si>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</si>
  <si>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</si>
  <si>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</si>
  <si>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</si>
  <si>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</si>
  <si>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</si>
  <si>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</si>
  <si>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</si>
  <si>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</si>
  <si>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</si>
  <si>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</si>
  <si>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</si>
  <si>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</si>
  <si>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</si>
  <si>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</si>
  <si>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</si>
  <si>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</si>
  <si>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</si>
  <si>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</si>
  <si>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</si>
  <si>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</si>
  <si>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</si>
  <si>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</si>
  <si>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</si>
  <si>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</si>
  <si>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</si>
  <si>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</si>
  <si>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</si>
  <si>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</si>
  <si>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</si>
  <si>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</si>
  <si>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</si>
  <si>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</si>
  <si>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</si>
  <si>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</si>
  <si>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</si>
  <si>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</si>
  <si>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</si>
  <si>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</si>
  <si>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</si>
  <si>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</si>
  <si>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</si>
  <si>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</si>
  <si>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</si>
  <si>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</si>
  <si>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</si>
  <si>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</si>
  <si>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</si>
  <si>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</si>
  <si>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</si>
  <si>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</si>
  <si>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</si>
  <si>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</si>
  <si>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</si>
  <si>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</si>
  <si>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</si>
  <si>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</si>
  <si>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</si>
  <si>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</si>
  <si>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</si>
  <si>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</si>
  <si>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</si>
  <si>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</si>
  <si>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</si>
  <si>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</si>
  <si>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</si>
  <si>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</si>
  <si>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</si>
  <si>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</si>
  <si>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</si>
  <si>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</si>
  <si>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</si>
  <si>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</si>
  <si>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</si>
  <si>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</si>
  <si>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</si>
  <si>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</si>
  <si>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</si>
  <si>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</si>
  <si>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</si>
  <si>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</si>
  <si>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</si>
  <si>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</si>
  <si>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</si>
  <si>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</si>
  <si>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</si>
  <si>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</si>
  <si>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</si>
  <si>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</si>
  <si>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</si>
  <si>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</si>
  <si>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</si>
  <si>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</si>
  <si>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</si>
  <si>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</si>
  <si>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</si>
  <si>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</si>
  <si>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</si>
  <si>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</si>
  <si>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</si>
  <si>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</si>
  <si>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</si>
  <si>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</si>
  <si>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</si>
  <si>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</si>
  <si>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</si>
  <si>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</si>
  <si>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</si>
  <si>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</si>
  <si>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</si>
  <si>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</si>
  <si>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</si>
  <si>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</si>
  <si>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</si>
  <si>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</si>
  <si>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</si>
  <si>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</si>
  <si>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</si>
  <si>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</si>
  <si>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</si>
  <si>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</si>
  <si>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</si>
  <si>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</si>
  <si>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</si>
  <si>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</si>
  <si>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</si>
  <si>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</si>
  <si>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</si>
  <si>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</si>
  <si>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</si>
  <si>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</si>
  <si>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</si>
  <si>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</si>
  <si>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</si>
  <si>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</si>
  <si>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</si>
  <si>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</si>
  <si>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</si>
  <si>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</si>
  <si>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</si>
  <si>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</si>
  <si>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</si>
  <si>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</si>
  <si>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</si>
  <si>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</si>
  <si>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</si>
  <si>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</si>
  <si>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</si>
  <si>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</si>
  <si>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</si>
  <si>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</si>
  <si>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</si>
  <si>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</si>
  <si>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</si>
  <si>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</si>
  <si>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</si>
  <si>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</si>
  <si>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</si>
  <si>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</si>
  <si>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</si>
  <si>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</si>
  <si>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</si>
  <si>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</si>
  <si>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</si>
  <si>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</si>
  <si>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</si>
  <si>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</si>
  <si>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</si>
  <si>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</si>
  <si>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</si>
  <si>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</si>
  <si>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</si>
  <si>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</si>
  <si>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</si>
  <si>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</si>
  <si>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</si>
  <si>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</si>
  <si>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</si>
  <si>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</si>
  <si>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</si>
  <si>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</si>
  <si>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</si>
  <si>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</si>
  <si>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</si>
  <si>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</si>
  <si>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</si>
  <si>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</si>
  <si>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</si>
  <si>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</si>
  <si>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</si>
  <si>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</si>
  <si>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</si>
  <si>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</si>
  <si>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</si>
  <si>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</si>
  <si>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</si>
  <si>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</si>
  <si>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</si>
  <si>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</si>
  <si>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</si>
  <si>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</si>
  <si>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</si>
  <si>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</si>
  <si>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</si>
  <si>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</si>
  <si>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</si>
  <si>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</si>
  <si>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</si>
  <si>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</si>
  <si>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</si>
  <si>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</si>
  <si>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</si>
  <si>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</si>
  <si>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</si>
  <si>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</si>
  <si>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</si>
  <si>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</si>
  <si>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</si>
  <si>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</si>
  <si>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</si>
  <si>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</si>
  <si>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</si>
  <si>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</si>
  <si>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</si>
  <si>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</si>
  <si>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</si>
  <si>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</si>
  <si>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</si>
  <si>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</si>
  <si>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</si>
  <si>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</si>
  <si>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</si>
  <si>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</si>
  <si>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</si>
  <si>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</si>
  <si>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</si>
  <si>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</si>
  <si>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</si>
  <si>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</si>
  <si>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</si>
  <si>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</si>
  <si>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</si>
  <si>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</si>
  <si>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</si>
  <si>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</si>
  <si>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</si>
  <si>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</si>
  <si>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</si>
  <si>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</si>
  <si>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</si>
  <si>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</si>
  <si>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</si>
  <si>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</si>
  <si>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</si>
  <si>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</si>
  <si>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</si>
  <si>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</si>
  <si>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</si>
  <si>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</si>
  <si>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</si>
  <si>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</si>
  <si>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</si>
  <si>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</si>
  <si>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</si>
  <si>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</si>
  <si>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</si>
  <si>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</si>
  <si>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</si>
  <si>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</si>
  <si>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</si>
  <si>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</si>
  <si>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</si>
  <si>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</si>
  <si>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</si>
  <si>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</si>
  <si>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</si>
  <si>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</si>
  <si>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</si>
  <si>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</si>
  <si>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</si>
  <si>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</si>
  <si>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</si>
  <si>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</si>
  <si>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</si>
  <si>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</si>
  <si>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</si>
  <si>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</si>
  <si>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</si>
  <si>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</si>
  <si>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</si>
  <si>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</si>
  <si>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</si>
  <si>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</si>
  <si>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</si>
  <si>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</si>
  <si>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</si>
  <si>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</si>
  <si>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</si>
  <si>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</si>
  <si>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</si>
  <si>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</si>
  <si>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</si>
  <si>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</si>
  <si>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</si>
  <si>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</si>
  <si>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</si>
  <si>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</si>
  <si>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</si>
  <si>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</si>
  <si>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</si>
  <si>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</si>
  <si>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</si>
  <si>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</si>
  <si>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</si>
  <si>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</si>
  <si>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</si>
  <si>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</si>
  <si>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</si>
  <si>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</si>
  <si>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</si>
  <si>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</si>
  <si>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</si>
  <si>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</si>
  <si>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</si>
  <si>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</si>
  <si>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</si>
  <si>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</si>
  <si>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</si>
  <si>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</si>
  <si>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</si>
  <si>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</si>
  <si>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</si>
  <si>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</si>
  <si>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</si>
  <si>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</si>
  <si>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</si>
  <si>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</si>
  <si>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</si>
  <si>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</si>
  <si>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</si>
  <si>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</si>
  <si>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</si>
  <si>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</si>
  <si>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</si>
  <si>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</si>
  <si>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</si>
  <si>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</si>
  <si>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</si>
  <si>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</si>
  <si>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</si>
  <si>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</si>
  <si>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</si>
  <si>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</si>
  <si>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</si>
  <si>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</si>
  <si>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</si>
  <si>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</si>
  <si>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</si>
  <si>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</si>
  <si>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</si>
  <si>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</si>
  <si>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</si>
  <si>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</si>
  <si>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</si>
  <si>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</si>
  <si>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</si>
  <si>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</si>
  <si>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</si>
  <si>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</si>
  <si>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</si>
  <si>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</si>
  <si>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</si>
  <si>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</si>
  <si>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</si>
  <si>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</si>
  <si>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</si>
  <si>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</si>
  <si>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</si>
  <si>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</si>
  <si>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</si>
  <si>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</si>
  <si>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</si>
  <si>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</si>
  <si>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</si>
  <si>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</si>
  <si>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</si>
  <si>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</si>
  <si>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</si>
  <si>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</si>
  <si>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</si>
  <si>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</si>
  <si>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</si>
  <si>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</si>
  <si>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</si>
  <si>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</si>
  <si>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</si>
  <si>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</si>
  <si>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</si>
  <si>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</si>
  <si>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</si>
  <si>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</si>
  <si>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</si>
  <si>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</si>
  <si>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</si>
  <si>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</si>
  <si>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</si>
  <si>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</si>
  <si>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</si>
  <si>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</si>
  <si>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</si>
  <si>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</si>
  <si>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</si>
  <si>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</si>
  <si>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</si>
  <si>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</si>
  <si>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</si>
  <si>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</si>
  <si>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</si>
  <si>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</si>
  <si>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</si>
  <si>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</si>
  <si>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</si>
  <si>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</si>
  <si>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</si>
  <si>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</si>
  <si>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</si>
  <si>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</si>
  <si>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</si>
  <si>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</si>
  <si>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</si>
  <si>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</si>
  <si>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</si>
  <si>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</si>
  <si>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</si>
  <si>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</si>
  <si>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</si>
  <si>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</si>
  <si>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</si>
  <si>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</si>
  <si>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</si>
  <si>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</si>
  <si>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</si>
  <si>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</si>
  <si>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</si>
  <si>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</si>
  <si>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</si>
  <si>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</si>
  <si>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</si>
  <si>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</si>
  <si>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</si>
  <si>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</si>
  <si>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</si>
  <si>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</si>
  <si>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</si>
  <si>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</si>
  <si>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</si>
  <si>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</si>
  <si>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</si>
  <si>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</si>
  <si>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</si>
  <si>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</si>
  <si>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</si>
  <si>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</si>
  <si>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</si>
  <si>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</si>
  <si>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</si>
  <si>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</si>
  <si>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</si>
  <si>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</si>
  <si>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</si>
  <si>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</si>
  <si>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</si>
  <si>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</si>
  <si>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</si>
  <si>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</si>
  <si>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</si>
  <si>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</si>
  <si>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</si>
  <si>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</si>
  <si>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</si>
  <si>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</si>
  <si>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</si>
  <si>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</si>
  <si>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</si>
  <si>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</si>
  <si>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</si>
  <si>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</si>
  <si>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</si>
  <si>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</si>
  <si>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</si>
  <si>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</si>
  <si>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</si>
  <si>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</si>
  <si>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</si>
  <si>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</si>
  <si>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</si>
  <si>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</si>
  <si>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</si>
  <si>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</si>
  <si>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</si>
  <si>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</si>
  <si>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</si>
  <si>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</si>
  <si>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</si>
  <si>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</si>
  <si>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</si>
  <si>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</si>
  <si>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</si>
  <si>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</si>
  <si>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</si>
  <si>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</si>
  <si>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</si>
  <si>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</si>
  <si>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</si>
  <si>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</si>
  <si>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</si>
  <si>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</si>
  <si>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</si>
  <si>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</si>
  <si>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</si>
  <si>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</si>
  <si>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</si>
  <si>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</si>
  <si>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</si>
  <si>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</si>
  <si>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</si>
  <si>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</si>
  <si>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</si>
  <si>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</si>
  <si>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</si>
  <si>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</si>
  <si>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</si>
  <si>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</si>
  <si>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</si>
  <si>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</si>
  <si>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</si>
  <si>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</si>
  <si>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</si>
  <si>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</si>
  <si>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</si>
  <si>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</si>
  <si>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</si>
  <si>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</si>
  <si>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</si>
  <si>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</si>
  <si>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</si>
  <si>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</si>
  <si>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</si>
  <si>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</si>
  <si>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</si>
  <si>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</si>
  <si>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</si>
  <si>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</si>
  <si>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</si>
  <si>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</si>
  <si>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</si>
  <si>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</si>
  <si>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</si>
  <si>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</si>
  <si>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</si>
  <si>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</si>
  <si>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</si>
  <si>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</si>
  <si>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</si>
  <si>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</si>
  <si>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</si>
  <si>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</si>
  <si>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</si>
  <si>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</si>
  <si>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</si>
  <si>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</si>
  <si>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</si>
  <si>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</si>
  <si>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</si>
  <si>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</si>
  <si>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</si>
  <si>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</si>
  <si>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</si>
  <si>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</si>
  <si>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</si>
  <si>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</si>
  <si>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</si>
  <si>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</si>
  <si>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</si>
  <si>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</si>
  <si>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</si>
  <si>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</si>
  <si>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</si>
  <si>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</si>
  <si>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</si>
  <si>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</si>
  <si>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</si>
  <si>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</si>
  <si>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</si>
  <si>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</si>
  <si>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</si>
  <si>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</si>
  <si>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</si>
  <si>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</si>
  <si>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</si>
  <si>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</si>
  <si>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</si>
  <si>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</si>
  <si>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</si>
  <si>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</si>
  <si>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</si>
  <si>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</si>
  <si>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</si>
  <si>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</si>
  <si>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</si>
  <si>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</si>
  <si>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</si>
  <si>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</si>
  <si>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</si>
  <si>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</si>
  <si>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</si>
  <si>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</si>
  <si>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</si>
  <si>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</si>
  <si>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</si>
  <si>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</si>
  <si>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</si>
  <si>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</si>
  <si>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</si>
  <si>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</si>
  <si>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</si>
  <si>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</si>
  <si>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</si>
  <si>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</si>
  <si>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</si>
  <si>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</si>
  <si>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</si>
  <si>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</si>
  <si>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</si>
  <si>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</si>
  <si>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</si>
  <si>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</si>
  <si>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</si>
  <si>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</si>
  <si>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</si>
  <si>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</si>
  <si>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</si>
  <si>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</si>
  <si>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</si>
  <si>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</si>
  <si>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</si>
  <si>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</si>
  <si>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</si>
  <si>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</si>
  <si>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</si>
  <si>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</si>
  <si>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</si>
  <si>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</si>
  <si>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</si>
  <si>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</si>
  <si>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</si>
  <si>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</si>
  <si>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</si>
  <si>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</si>
  <si>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</si>
  <si>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</si>
  <si>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</si>
  <si>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</si>
  <si>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</si>
  <si>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</si>
  <si>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</si>
  <si>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</si>
  <si>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</si>
  <si>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</si>
  <si>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</si>
  <si>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</si>
  <si>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</si>
  <si>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</si>
  <si>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</si>
  <si>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</si>
  <si>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</si>
  <si>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</si>
  <si>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</si>
  <si>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</si>
  <si>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</si>
  <si>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</si>
  <si>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</si>
  <si>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</si>
  <si>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</si>
  <si>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</si>
  <si>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</si>
  <si>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</si>
  <si>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</si>
  <si>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</si>
  <si>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</si>
  <si>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</si>
  <si>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</si>
  <si>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</si>
  <si>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</si>
  <si>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</si>
  <si>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</si>
  <si>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</si>
  <si>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</si>
  <si>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</si>
  <si>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</si>
  <si>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</si>
  <si>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</si>
  <si>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</si>
  <si>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</si>
  <si>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</si>
  <si>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</si>
  <si>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</si>
  <si>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</si>
  <si>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</si>
  <si>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</si>
  <si>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</si>
  <si>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</si>
  <si>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</si>
  <si>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</si>
  <si>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</si>
  <si>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</si>
  <si>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</si>
  <si>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</si>
  <si>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</si>
  <si>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</si>
  <si>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</si>
  <si>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</si>
  <si>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</si>
  <si>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</si>
  <si>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</si>
  <si>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</si>
  <si>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</si>
  <si>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</si>
  <si>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</si>
  <si>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</si>
  <si>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</si>
  <si>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</si>
  <si>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</si>
  <si>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</si>
  <si>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</si>
  <si>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</si>
  <si>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</si>
  <si>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</si>
  <si>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</si>
  <si>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</si>
  <si>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</si>
  <si>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</si>
  <si>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</si>
  <si>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</si>
  <si>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</si>
  <si>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</si>
  <si>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</si>
  <si>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</si>
  <si>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</si>
  <si>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</si>
  <si>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</si>
  <si>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</si>
  <si>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</si>
  <si>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</si>
  <si>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</si>
  <si>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</si>
  <si>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</si>
  <si>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</si>
  <si>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</si>
  <si>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</si>
  <si>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</si>
  <si>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</si>
  <si>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</si>
  <si>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</si>
  <si>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</si>
  <si>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</si>
  <si>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</si>
  <si>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</si>
  <si>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</si>
  <si>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</si>
  <si>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</si>
  <si>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</si>
  <si>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</si>
  <si>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</si>
  <si>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</si>
  <si>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</si>
  <si>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</si>
  <si>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</si>
  <si>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</si>
  <si>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</si>
  <si>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</si>
  <si>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</si>
  <si>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</si>
  <si>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</si>
  <si>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</si>
  <si>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</si>
  <si>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</si>
  <si>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</si>
  <si>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</si>
  <si>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</si>
  <si>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</si>
  <si>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</si>
  <si>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</si>
  <si>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</si>
  <si>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</si>
  <si>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</si>
  <si>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</si>
  <si>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</si>
  <si>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</si>
  <si>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</si>
  <si>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</si>
  <si>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</si>
  <si>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</si>
  <si>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</si>
  <si>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</si>
  <si>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</si>
  <si>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</si>
  <si>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</si>
  <si>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</si>
  <si>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</si>
  <si>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</si>
  <si>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</si>
  <si>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</si>
  <si>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</si>
  <si>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</si>
  <si>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</si>
  <si>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</si>
  <si>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</si>
  <si>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</si>
  <si>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</si>
  <si>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</si>
  <si>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</si>
  <si>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</si>
  <si>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</si>
  <si>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</si>
  <si>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</si>
  <si>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</si>
  <si>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</si>
  <si>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</si>
  <si>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</si>
  <si>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</si>
  <si>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</si>
  <si>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</si>
  <si>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</si>
  <si>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</si>
  <si>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</si>
  <si>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</si>
  <si>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</si>
  <si>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</si>
  <si>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</si>
  <si>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</si>
  <si>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</si>
  <si>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</si>
  <si>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</si>
  <si>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</si>
  <si>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</si>
  <si>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</si>
  <si>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</si>
  <si>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</si>
  <si>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</si>
  <si>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</si>
  <si>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</si>
  <si>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</si>
  <si>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</si>
  <si>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</si>
  <si>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</si>
  <si>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</si>
  <si>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</si>
  <si>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</si>
  <si>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</si>
  <si>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</si>
  <si>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</si>
  <si>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</si>
  <si>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</si>
  <si>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</si>
  <si>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</si>
  <si>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</si>
  <si>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</si>
  <si>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</si>
  <si>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</si>
  <si>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</si>
  <si>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</si>
  <si>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</si>
  <si>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</si>
  <si>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</si>
  <si>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</si>
  <si>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</si>
  <si>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</si>
  <si>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</si>
  <si>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</si>
  <si>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</si>
  <si>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</si>
  <si>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</si>
  <si>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</si>
  <si>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</si>
  <si>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</si>
  <si>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</si>
  <si>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</si>
  <si>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</si>
  <si>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</si>
  <si>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</si>
  <si>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</si>
  <si>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</si>
  <si>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</si>
  <si>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</si>
  <si>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</si>
  <si>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</si>
  <si>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</si>
  <si>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</si>
  <si>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</si>
  <si>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</si>
  <si>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</si>
  <si>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</si>
  <si>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</si>
  <si>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</si>
  <si>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</si>
  <si>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</si>
  <si>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</si>
  <si>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</si>
  <si>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</si>
  <si>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</si>
  <si>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</si>
  <si>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</si>
  <si>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</si>
  <si>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</si>
  <si>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</si>
  <si>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</si>
  <si>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</si>
  <si>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</si>
  <si>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</si>
  <si>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</si>
  <si>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</si>
  <si>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</si>
  <si>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</si>
  <si>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</si>
  <si>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</si>
  <si>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</si>
  <si>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</si>
  <si>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</si>
  <si>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</si>
  <si>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</si>
  <si>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</si>
  <si>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</si>
  <si>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</si>
  <si>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</si>
  <si>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</si>
  <si>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</si>
  <si>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</si>
  <si>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</si>
  <si>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</si>
  <si>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</si>
  <si>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</si>
  <si>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</si>
  <si>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</si>
  <si>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</si>
  <si>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</si>
  <si>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</si>
  <si>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</si>
  <si>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</si>
  <si>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</si>
  <si>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</si>
  <si>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</si>
  <si>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</si>
  <si>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</si>
  <si>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</si>
  <si>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</si>
  <si>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</si>
  <si>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</si>
  <si>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</si>
  <si>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</si>
  <si>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</si>
  <si>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</si>
  <si>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</si>
  <si>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</si>
  <si>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</si>
  <si>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</si>
  <si>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</si>
  <si>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</si>
  <si>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</si>
  <si>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</si>
  <si>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</si>
  <si>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</si>
  <si>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</si>
  <si>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</si>
  <si>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</si>
  <si>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</si>
  <si>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</si>
  <si>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</si>
  <si>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</si>
  <si>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</si>
  <si>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</si>
  <si>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</si>
  <si>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</si>
  <si>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</si>
  <si>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</si>
  <si>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</si>
  <si>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</si>
  <si>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</si>
  <si>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</si>
  <si>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</si>
  <si>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</si>
  <si>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</si>
  <si>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</si>
  <si>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</si>
  <si>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</si>
  <si>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</si>
  <si>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</si>
  <si>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</si>
  <si>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</si>
  <si>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</si>
  <si>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</si>
  <si>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</si>
  <si>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</si>
  <si>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</si>
  <si>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</si>
  <si>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</si>
  <si>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</si>
  <si>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</si>
  <si>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</si>
  <si>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</si>
  <si>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</si>
  <si>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</si>
  <si>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</si>
  <si>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</si>
  <si>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</si>
  <si>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</si>
  <si>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</si>
  <si>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</si>
  <si>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</si>
  <si>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</si>
  <si>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</si>
  <si>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</si>
  <si>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</si>
  <si>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</si>
  <si>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</si>
  <si>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</si>
  <si>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</si>
  <si>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</si>
  <si>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</si>
  <si>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</si>
  <si>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</si>
  <si>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</si>
  <si>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</si>
  <si>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</si>
  <si>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</si>
  <si>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</si>
  <si>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</si>
  <si>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</si>
  <si>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</si>
  <si>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</si>
  <si>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</si>
  <si>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</si>
  <si>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</si>
  <si>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</si>
  <si>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</si>
  <si>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</si>
  <si>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</si>
  <si>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</si>
  <si>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</si>
  <si>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</si>
  <si>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</si>
  <si>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</si>
  <si>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</si>
  <si>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</si>
  <si>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</si>
  <si>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</si>
  <si>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</si>
  <si>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</si>
  <si>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</si>
  <si>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</si>
  <si>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</si>
  <si>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</si>
  <si>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</si>
  <si>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</si>
  <si>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</si>
  <si>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</si>
  <si>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</si>
  <si>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</si>
  <si>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</si>
  <si>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</si>
  <si>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</si>
  <si>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</si>
  <si>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</si>
  <si>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</si>
  <si>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</si>
  <si>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</si>
  <si>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</si>
  <si>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</si>
  <si>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</si>
  <si>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</si>
  <si>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</si>
  <si>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</si>
  <si>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</si>
  <si>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</si>
  <si>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</si>
  <si>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</si>
  <si>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</si>
  <si>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</si>
  <si>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</si>
  <si>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</si>
  <si>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</si>
  <si>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</si>
  <si>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</si>
  <si>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</si>
  <si>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</si>
  <si>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</si>
  <si>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</si>
  <si>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</si>
  <si>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</si>
  <si>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</si>
  <si>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</si>
  <si>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</si>
  <si>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</si>
  <si>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</si>
  <si>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</si>
  <si>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</si>
  <si>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</si>
  <si>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</si>
  <si>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</si>
  <si>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</si>
  <si>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</si>
  <si>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</si>
  <si>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</si>
  <si>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</si>
  <si>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</si>
  <si>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</si>
  <si>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</si>
  <si>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</si>
  <si>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</si>
  <si>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</si>
  <si>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</si>
  <si>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</si>
  <si>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</si>
  <si>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</si>
  <si>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</si>
  <si>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</si>
  <si>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</si>
  <si>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</si>
  <si>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</si>
  <si>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</si>
  <si>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</si>
  <si>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</si>
  <si>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</si>
  <si>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</si>
  <si>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</si>
  <si>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</si>
  <si>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</si>
  <si>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</si>
  <si>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</si>
  <si>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</si>
  <si>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</si>
  <si>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</si>
  <si>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</si>
  <si>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</si>
  <si>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</si>
  <si>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</si>
  <si>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</si>
  <si>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</si>
  <si>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</si>
  <si>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</si>
  <si>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</si>
  <si>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</si>
  <si>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</si>
  <si>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</si>
  <si>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</si>
  <si>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</si>
  <si>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</si>
  <si>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</si>
  <si>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</si>
  <si>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</si>
  <si>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</si>
  <si>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</si>
  <si>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</si>
  <si>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</si>
  <si>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</si>
  <si>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</si>
  <si>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</si>
  <si>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</si>
  <si>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</si>
  <si>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</si>
  <si>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</si>
  <si>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</si>
  <si>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</si>
  <si>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</si>
  <si>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</si>
  <si>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</si>
  <si>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</si>
  <si>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</si>
  <si>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</si>
  <si>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</si>
  <si>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</si>
  <si>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</si>
  <si>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</si>
  <si>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</si>
  <si>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</si>
  <si>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</si>
  <si>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</si>
  <si>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</si>
  <si>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</si>
  <si>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</si>
  <si>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</si>
  <si>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</si>
  <si>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</si>
  <si>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</si>
  <si>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</si>
  <si>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</si>
  <si>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</si>
  <si>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</si>
  <si>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</si>
  <si>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</si>
  <si>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</si>
  <si>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</si>
  <si>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</si>
  <si>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</si>
  <si>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</si>
  <si>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</si>
  <si>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</si>
  <si>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</si>
  <si>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</si>
  <si>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</si>
  <si>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</si>
  <si>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</si>
  <si>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</si>
  <si>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</si>
  <si>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</si>
  <si>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</si>
  <si>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</si>
  <si>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</si>
  <si>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</si>
  <si>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</si>
  <si>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</si>
  <si>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</si>
  <si>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</si>
  <si>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</si>
  <si>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</si>
  <si>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</si>
  <si>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</si>
  <si>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</si>
  <si>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</si>
  <si>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</si>
  <si>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</si>
  <si>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</si>
  <si>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</si>
  <si>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</si>
  <si>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</si>
  <si>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</si>
  <si>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</si>
  <si>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</si>
  <si>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</si>
  <si>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</si>
  <si>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</si>
  <si>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</si>
  <si>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</si>
  <si>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</si>
  <si>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</si>
  <si>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</si>
  <si>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</si>
  <si>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</si>
  <si>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</si>
  <si>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</si>
  <si>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</si>
  <si>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</si>
  <si>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</si>
  <si>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</si>
  <si>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</si>
  <si>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</si>
  <si>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</si>
  <si>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</si>
  <si>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</si>
  <si>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</si>
  <si>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</si>
  <si>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</si>
  <si>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</si>
  <si>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</si>
  <si>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</si>
  <si>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</si>
  <si>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</si>
  <si>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</si>
  <si>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</si>
  <si>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</si>
  <si>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</si>
  <si>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</si>
  <si>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</si>
  <si>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</si>
  <si>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</si>
  <si>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</si>
  <si>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</si>
  <si>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</si>
  <si>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</si>
  <si>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</si>
  <si>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</si>
  <si>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</si>
  <si>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</si>
  <si>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</si>
  <si>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</si>
  <si>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</si>
  <si>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</si>
  <si>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</si>
  <si>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</si>
  <si>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</si>
  <si>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</si>
  <si>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</si>
  <si>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</si>
  <si>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</si>
  <si>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</si>
  <si>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</si>
  <si>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</si>
  <si>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</si>
  <si>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</si>
  <si>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</si>
  <si>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</si>
  <si>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</si>
  <si>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</si>
  <si>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</si>
  <si>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</si>
  <si>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</si>
  <si>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</si>
  <si>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</si>
  <si>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</si>
  <si>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</si>
  <si>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</si>
  <si>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</si>
  <si>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</si>
  <si>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</si>
  <si>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</si>
  <si>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</si>
  <si>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</si>
  <si>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</si>
  <si>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</si>
  <si>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</si>
  <si>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</si>
  <si>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</si>
  <si>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</si>
  <si>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</si>
  <si>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</si>
  <si>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</si>
  <si>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</si>
  <si>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</si>
  <si>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</si>
  <si>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</si>
  <si>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</si>
  <si>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</si>
  <si>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</si>
  <si>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</si>
  <si>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</si>
  <si>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</si>
  <si>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</si>
  <si>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</si>
  <si>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</si>
  <si>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</si>
  <si>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</si>
  <si>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</si>
  <si>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</si>
  <si>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</si>
  <si>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</si>
  <si>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</si>
  <si>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</si>
  <si>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</si>
  <si>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</si>
  <si>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</si>
  <si>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</si>
  <si>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</si>
  <si>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</si>
  <si>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</si>
  <si>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</si>
  <si>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</si>
  <si>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</si>
  <si>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</si>
  <si>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</si>
  <si>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</si>
  <si>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</si>
  <si>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</si>
  <si>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</si>
  <si>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</si>
  <si>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</si>
  <si>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</si>
  <si>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</si>
  <si>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</si>
  <si>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</si>
  <si>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</si>
  <si>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</si>
  <si>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</si>
  <si>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</si>
  <si>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</si>
  <si>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</si>
  <si>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</si>
  <si>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</si>
  <si>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</si>
  <si>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</si>
  <si>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</si>
  <si>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</si>
  <si>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</si>
  <si>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</si>
  <si>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</si>
  <si>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</si>
  <si>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</si>
  <si>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</si>
  <si>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</si>
  <si>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</si>
  <si>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</si>
  <si>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</si>
  <si>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</si>
  <si>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</si>
  <si>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</si>
  <si>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</si>
  <si>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</si>
  <si>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</si>
  <si>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</si>
  <si>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</si>
  <si>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</si>
  <si>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</si>
  <si>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</si>
  <si>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</si>
  <si>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</si>
  <si>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</si>
  <si>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</si>
  <si>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</si>
  <si>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</si>
  <si>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</si>
  <si>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</si>
  <si>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</si>
  <si>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</si>
  <si>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</si>
  <si>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</si>
  <si>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</si>
  <si>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</si>
  <si>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</si>
  <si>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</si>
  <si>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</si>
  <si>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</si>
  <si>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</si>
  <si>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</si>
  <si>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</si>
  <si>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</si>
  <si>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</si>
  <si>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</si>
  <si>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</si>
  <si>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</si>
  <si>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</si>
  <si>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</si>
  <si>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</si>
  <si>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</si>
  <si>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</si>
  <si>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</si>
  <si>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</si>
  <si>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</si>
  <si>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</si>
  <si>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</si>
  <si>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</si>
  <si>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</si>
  <si>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</si>
  <si>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</si>
  <si>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</si>
  <si>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</si>
  <si>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</si>
  <si>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</si>
  <si>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</si>
  <si>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</si>
  <si>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</si>
  <si>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</si>
  <si>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</si>
  <si>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</si>
  <si>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</si>
  <si>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</si>
  <si>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</si>
  <si>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</si>
  <si>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</si>
  <si>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</si>
  <si>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</si>
  <si>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</si>
  <si>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</si>
  <si>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</si>
  <si>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</si>
  <si>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</si>
  <si>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</si>
  <si>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</si>
  <si>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</si>
  <si>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</si>
  <si>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</si>
  <si>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</si>
  <si>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</si>
  <si>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</si>
  <si>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</si>
  <si>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</si>
  <si>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</si>
  <si>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</si>
  <si>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</si>
  <si>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</si>
  <si>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</si>
  <si>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</si>
  <si>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</si>
  <si>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</si>
  <si>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</si>
  <si>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</si>
  <si>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</si>
  <si>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</si>
  <si>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</si>
  <si>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</si>
  <si>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</si>
  <si>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</si>
  <si>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</si>
  <si>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</si>
  <si>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</si>
  <si>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</si>
  <si>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</si>
  <si>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</si>
  <si>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</si>
  <si>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</si>
  <si>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</si>
  <si>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</si>
  <si>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</si>
  <si>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</si>
  <si>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</si>
  <si>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</si>
  <si>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</si>
  <si>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</si>
  <si>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</si>
  <si>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</si>
  <si>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</si>
  <si>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</si>
  <si>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</si>
  <si>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</si>
  <si>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</si>
  <si>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</si>
  <si>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</si>
  <si>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</si>
  <si>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</si>
  <si>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</si>
  <si>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</si>
  <si>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</si>
  <si>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</si>
  <si>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</si>
  <si>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</si>
  <si>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</si>
  <si>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</si>
  <si>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</si>
  <si>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</si>
  <si>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</si>
  <si>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</si>
  <si>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</si>
  <si>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</si>
  <si>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</si>
  <si>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</si>
  <si>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</si>
  <si>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</si>
  <si>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</si>
  <si>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</si>
  <si>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</si>
  <si>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</si>
  <si>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</si>
  <si>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</si>
  <si>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</si>
  <si>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</si>
  <si>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</si>
  <si>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</si>
  <si>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</si>
  <si>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</si>
  <si>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</si>
  <si>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</si>
  <si>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</si>
  <si>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</si>
  <si>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</si>
  <si>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</si>
  <si>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</si>
  <si>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</si>
  <si>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</si>
  <si>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</si>
  <si>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</si>
  <si>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</si>
  <si>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</si>
  <si>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</si>
  <si>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</si>
  <si>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</si>
  <si>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</si>
  <si>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</si>
  <si>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</si>
  <si>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</si>
  <si>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</si>
  <si>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</si>
  <si>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</si>
  <si>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</si>
  <si>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</si>
  <si>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</si>
  <si>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</si>
  <si>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</si>
  <si>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</si>
  <si>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</si>
  <si>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</si>
  <si>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</si>
  <si>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</si>
  <si>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</si>
  <si>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</si>
  <si>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</si>
  <si>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</si>
  <si>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</si>
  <si>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</si>
  <si>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</si>
  <si>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</si>
  <si>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</si>
  <si>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</si>
  <si>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</si>
  <si>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</si>
  <si>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</si>
  <si>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</si>
  <si>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</si>
  <si>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</si>
  <si>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</si>
  <si>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</si>
  <si>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</si>
  <si>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</si>
  <si>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</si>
  <si>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</si>
  <si>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</si>
  <si>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</si>
  <si>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</si>
  <si>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</si>
  <si>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</si>
  <si>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</si>
  <si>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</si>
  <si>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</si>
  <si>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</si>
  <si>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</si>
  <si>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</si>
  <si>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</si>
  <si>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</si>
  <si>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</si>
  <si>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</si>
  <si>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</si>
  <si>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</si>
  <si>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</si>
  <si>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</si>
  <si>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</si>
  <si>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</si>
  <si>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</si>
  <si>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</si>
  <si>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</si>
  <si>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</si>
  <si>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</si>
  <si>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</si>
  <si>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</si>
  <si>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</si>
  <si>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</si>
  <si>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</si>
  <si>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</si>
  <si>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</si>
  <si>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</si>
  <si>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</si>
  <si>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</si>
  <si>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</si>
  <si>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</si>
  <si>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</si>
  <si>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</si>
  <si>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</si>
  <si>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</si>
  <si>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</si>
  <si>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</si>
  <si>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</si>
  <si>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</si>
  <si>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</si>
  <si>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</si>
  <si>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</si>
  <si>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</si>
  <si>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</si>
  <si>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</si>
  <si>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</si>
  <si>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</si>
  <si>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</si>
  <si>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</si>
  <si>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</si>
  <si>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</si>
  <si>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</si>
  <si>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</si>
  <si>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</si>
  <si>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</si>
  <si>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</si>
  <si>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</si>
  <si>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</si>
  <si>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</si>
  <si>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</si>
  <si>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</si>
  <si>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</si>
  <si>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</si>
  <si>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</si>
  <si>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</si>
  <si>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</si>
  <si>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</si>
  <si>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</si>
  <si>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</si>
  <si>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</si>
  <si>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</si>
  <si>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</si>
  <si>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</si>
  <si>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</si>
  <si>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</si>
  <si>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</si>
  <si>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</si>
  <si>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</si>
  <si>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</si>
  <si>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</si>
  <si>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</si>
  <si>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</si>
  <si>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</si>
  <si>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</si>
  <si>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</si>
  <si>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</si>
  <si>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</si>
  <si>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</si>
  <si>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</si>
  <si>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</si>
  <si>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</si>
  <si>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</si>
  <si>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</si>
  <si>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</si>
  <si>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</si>
  <si>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</si>
  <si>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</si>
  <si>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</si>
  <si>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</si>
  <si>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</si>
  <si>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</si>
  <si>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</si>
  <si>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</si>
  <si>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</si>
  <si>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</si>
  <si>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</si>
  <si>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</si>
  <si>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</si>
  <si>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</si>
  <si>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</si>
  <si>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</si>
  <si>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</si>
  <si>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</si>
  <si>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</si>
  <si>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</si>
  <si>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</si>
  <si>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</si>
  <si>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</si>
  <si>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</si>
  <si>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</si>
  <si>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</si>
  <si>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</si>
  <si>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</si>
  <si>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</si>
  <si>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</si>
  <si>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</si>
  <si>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</si>
  <si>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</si>
  <si>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</si>
  <si>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</si>
  <si>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</si>
  <si>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</si>
  <si>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</si>
  <si>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</si>
  <si>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</si>
  <si>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</si>
  <si>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</si>
  <si>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</si>
  <si>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</si>
  <si>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</si>
  <si>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</si>
  <si>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</si>
  <si>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</si>
  <si>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</si>
  <si>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</si>
  <si>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</si>
  <si>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</si>
  <si>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</si>
  <si>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</si>
  <si>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</si>
  <si>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</si>
  <si>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</si>
  <si>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</si>
  <si>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</si>
  <si>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</si>
  <si>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</si>
  <si>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</si>
  <si>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</si>
  <si>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</si>
  <si>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</si>
  <si>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</si>
  <si>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</si>
  <si>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</si>
  <si>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</si>
  <si>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</si>
  <si>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</si>
  <si>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</si>
  <si>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</si>
  <si>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</si>
  <si>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</si>
  <si>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</si>
  <si>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</si>
  <si>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</si>
  <si>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</si>
  <si>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</si>
  <si>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</si>
  <si>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</si>
  <si>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</si>
  <si>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</si>
  <si>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</si>
  <si>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</si>
  <si>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</si>
  <si>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</si>
  <si>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</si>
  <si>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</si>
  <si>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</si>
  <si>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</si>
  <si>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</si>
  <si>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</si>
  <si>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</si>
  <si>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</si>
  <si>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</si>
  <si>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</si>
  <si>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</si>
  <si>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</si>
  <si>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</si>
  <si>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</si>
  <si>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</si>
  <si>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</si>
  <si>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</si>
  <si>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</si>
  <si>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</si>
  <si>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</si>
  <si>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</si>
  <si>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</si>
  <si>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</si>
  <si>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</si>
  <si>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</si>
  <si>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</si>
  <si>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</si>
  <si>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</si>
  <si>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</si>
  <si>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</si>
  <si>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</si>
  <si>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</si>
  <si>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</si>
  <si>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</si>
  <si>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</si>
  <si>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</si>
  <si>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</si>
  <si>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</si>
  <si>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</si>
  <si>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</si>
  <si>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</si>
  <si>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</si>
  <si>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</si>
  <si>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</si>
  <si>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</si>
  <si>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</si>
  <si>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</si>
  <si>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</si>
  <si>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</si>
  <si>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</si>
  <si>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</si>
  <si>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</si>
  <si>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</si>
  <si>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</si>
  <si>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</si>
  <si>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</si>
  <si>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</si>
  <si>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</si>
  <si>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</si>
  <si>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</si>
  <si>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</si>
  <si>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</si>
  <si>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</si>
  <si>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</si>
  <si>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</si>
  <si>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</si>
  <si>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</si>
  <si>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</si>
  <si>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</si>
  <si>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</si>
  <si>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</si>
  <si>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</si>
  <si>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</si>
  <si>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</si>
  <si>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</si>
  <si>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</si>
  <si>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</si>
  <si>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</si>
  <si>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</si>
  <si>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</si>
  <si>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</si>
  <si>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</si>
  <si>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</si>
  <si>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</si>
  <si>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</si>
  <si>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</si>
  <si>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</si>
  <si>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</si>
  <si>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</si>
  <si>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</si>
  <si>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</si>
  <si>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</si>
  <si>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</si>
  <si>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</si>
  <si>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</si>
  <si>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</si>
  <si>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</si>
  <si>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</si>
  <si>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</si>
  <si>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</si>
  <si>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</si>
  <si>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</si>
  <si>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</si>
  <si>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</si>
  <si>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</si>
  <si>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</si>
  <si>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</si>
  <si>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</si>
  <si>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</si>
  <si>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</si>
  <si>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</si>
  <si>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</si>
  <si>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</si>
  <si>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</si>
  <si>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</si>
  <si>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</si>
  <si>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</si>
  <si>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</si>
  <si>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</si>
  <si>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</si>
  <si>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</si>
  <si>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</si>
  <si>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</si>
  <si>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</si>
  <si>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</si>
  <si>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</si>
  <si>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</si>
  <si>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</si>
  <si>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</si>
  <si>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</si>
  <si>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</si>
  <si>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</si>
  <si>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</si>
  <si>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</si>
  <si>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</si>
  <si>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</si>
  <si>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</si>
  <si>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</si>
  <si>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</si>
  <si>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</si>
  <si>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</si>
  <si>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</si>
  <si>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</si>
  <si>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</si>
  <si>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</si>
  <si>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</si>
  <si>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</si>
  <si>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</si>
  <si>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</si>
  <si>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</si>
  <si>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</si>
  <si>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</si>
  <si>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</si>
  <si>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</si>
  <si>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</si>
  <si>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</si>
  <si>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</si>
  <si>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</si>
  <si>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</si>
  <si>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</si>
  <si>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</si>
  <si>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</si>
  <si>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</si>
  <si>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</si>
  <si>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</si>
  <si>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</si>
  <si>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</si>
  <si>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</si>
  <si>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</si>
  <si>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</si>
  <si>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</si>
  <si>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</si>
  <si>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</si>
  <si>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</si>
  <si>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</si>
  <si>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</si>
  <si>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</si>
  <si>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</si>
  <si>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</si>
  <si>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</si>
  <si>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</si>
  <si>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</si>
  <si>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</si>
  <si>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</si>
  <si>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</si>
  <si>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</si>
  <si>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</si>
  <si>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</si>
  <si>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</si>
  <si>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</si>
  <si>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</si>
  <si>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</si>
  <si>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</si>
  <si>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</si>
  <si>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</si>
  <si>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</si>
  <si>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</si>
  <si>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</si>
  <si>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</si>
  <si>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</si>
  <si>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</si>
  <si>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</si>
  <si>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</si>
  <si>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</si>
  <si>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</si>
  <si>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</si>
  <si>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</si>
  <si>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</si>
  <si>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</si>
  <si>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</si>
  <si>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</si>
  <si>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</si>
  <si>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</si>
  <si>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</si>
  <si>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</si>
  <si>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</si>
  <si>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</si>
  <si>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</si>
  <si>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</si>
  <si>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</si>
  <si>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</si>
  <si>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</si>
  <si>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</si>
  <si>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</si>
  <si>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</si>
  <si>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</si>
  <si>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</si>
  <si>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</si>
  <si>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</si>
  <si>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</si>
  <si>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</si>
  <si>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</si>
  <si>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</si>
  <si>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</si>
  <si>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</si>
  <si>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</si>
  <si>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</si>
  <si>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</si>
  <si>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</si>
  <si>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</si>
  <si>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</si>
  <si>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</si>
  <si>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</si>
  <si>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</si>
  <si>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</si>
  <si>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</si>
  <si>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</si>
  <si>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</si>
  <si>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</si>
  <si>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</si>
  <si>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</si>
  <si>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</si>
  <si>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</si>
  <si>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</si>
  <si>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</si>
  <si>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</si>
  <si>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</si>
  <si>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</si>
  <si>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</si>
  <si>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</si>
  <si>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</si>
  <si>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</si>
  <si>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</si>
  <si>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</si>
  <si>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</si>
  <si>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</si>
  <si>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</si>
  <si>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</si>
  <si>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</si>
  <si>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</si>
  <si>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</si>
  <si>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</si>
  <si>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</si>
  <si>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</si>
  <si>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</si>
  <si>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</si>
  <si>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</si>
  <si>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</si>
  <si>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</si>
  <si>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</si>
  <si>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</si>
  <si>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</si>
  <si>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</si>
  <si>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</si>
  <si>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</si>
  <si>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</si>
  <si>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</si>
  <si>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</si>
  <si>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</si>
  <si>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</si>
  <si>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</si>
  <si>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</si>
  <si>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</si>
  <si>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</si>
  <si>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</si>
  <si>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</si>
  <si>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</si>
  <si>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</si>
  <si>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</si>
  <si>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</si>
  <si>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</si>
  <si>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</si>
  <si>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</si>
  <si>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</si>
  <si>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</si>
  <si>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</si>
  <si>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</si>
  <si>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</si>
  <si>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</si>
  <si>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</si>
  <si>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</si>
  <si>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</si>
  <si>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</si>
  <si>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</si>
  <si>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</si>
  <si>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</si>
  <si>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</si>
  <si>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</si>
  <si>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</si>
  <si>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</si>
  <si>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</si>
  <si>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</si>
  <si>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</si>
  <si>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</si>
  <si>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</si>
  <si>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</si>
  <si>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</si>
  <si>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</si>
  <si>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</si>
  <si>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</si>
  <si>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</si>
  <si>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</si>
  <si>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</si>
  <si>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</si>
  <si>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</si>
  <si>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</si>
  <si>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</si>
  <si>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</si>
  <si>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</si>
  <si>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</si>
  <si>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</si>
  <si>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</si>
  <si>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</si>
  <si>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</si>
  <si>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</si>
  <si>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</si>
  <si>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</si>
  <si>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</si>
  <si>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</si>
  <si>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</si>
  <si>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</si>
  <si>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</si>
  <si>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</si>
  <si>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</si>
  <si>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</si>
  <si>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</si>
  <si>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</si>
  <si>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</si>
  <si>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</si>
  <si>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</si>
  <si>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</si>
  <si>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</si>
  <si>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</si>
  <si>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</si>
  <si>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</si>
  <si>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</si>
  <si>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</si>
  <si>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</si>
  <si>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</si>
  <si>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</si>
  <si>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</si>
  <si>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</si>
  <si>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</si>
  <si>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</si>
  <si>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</si>
  <si>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</si>
  <si>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</si>
  <si>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</si>
  <si>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</si>
  <si>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</si>
  <si>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</si>
  <si>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</si>
  <si>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</si>
  <si>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</si>
  <si>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</si>
  <si>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</si>
  <si>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</si>
  <si>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</si>
  <si>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</si>
  <si>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</si>
  <si>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</si>
  <si>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</si>
  <si>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</si>
  <si>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</si>
  <si>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</si>
  <si>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</si>
  <si>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</si>
  <si>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</si>
  <si>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</si>
  <si>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</si>
  <si>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</si>
  <si>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</si>
  <si>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</si>
  <si>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</si>
  <si>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</si>
  <si>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</si>
  <si>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</si>
  <si>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</si>
  <si>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</si>
  <si>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</si>
  <si>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</si>
  <si>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</si>
  <si>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</si>
  <si>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</si>
  <si>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</si>
  <si>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</si>
  <si>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</si>
  <si>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</si>
  <si>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</si>
  <si>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</si>
  <si>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</si>
  <si>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</si>
  <si>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</si>
  <si>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</si>
  <si>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</si>
  <si>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</si>
  <si>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</si>
  <si>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</si>
  <si>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</si>
  <si>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</si>
  <si>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</si>
  <si>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</si>
  <si>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</si>
  <si>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</si>
  <si>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</si>
  <si>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</si>
  <si>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</si>
  <si>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</si>
  <si>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</si>
  <si>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</si>
  <si>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</si>
  <si>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</si>
  <si>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</si>
  <si>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</si>
  <si>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</si>
  <si>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</si>
  <si>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</si>
  <si>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</si>
  <si>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</si>
  <si>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</si>
  <si>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</si>
  <si>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</si>
  <si>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</si>
  <si>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</si>
  <si>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</si>
  <si>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</si>
  <si>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</si>
  <si>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</si>
  <si>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</si>
  <si>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</si>
  <si>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</si>
  <si>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</si>
  <si>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</si>
  <si>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</si>
  <si>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</si>
  <si>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</si>
  <si>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</si>
  <si>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</si>
  <si>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</si>
  <si>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</si>
  <si>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</si>
  <si>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</si>
  <si>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</si>
  <si>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</si>
  <si>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</si>
  <si>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</si>
  <si>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</si>
  <si>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</si>
  <si>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</si>
  <si>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</si>
  <si>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</si>
  <si>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</si>
  <si>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</si>
  <si>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</si>
  <si>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</si>
  <si>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</si>
  <si>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</si>
  <si>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</si>
  <si>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</si>
  <si>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</si>
  <si>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</si>
  <si>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</si>
  <si>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</si>
  <si>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</si>
  <si>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</si>
  <si>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</si>
  <si>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</si>
  <si>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</si>
  <si>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</si>
  <si>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</si>
  <si>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</si>
  <si>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</si>
  <si>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</si>
  <si>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</si>
  <si>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</si>
  <si>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</si>
  <si>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</si>
  <si>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</si>
  <si>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</si>
  <si>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</si>
  <si>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</si>
  <si>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</si>
  <si>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</si>
  <si>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</si>
  <si>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</si>
  <si>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</si>
  <si>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</si>
  <si>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</si>
  <si>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</si>
  <si>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</si>
  <si>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</si>
  <si>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</si>
  <si>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</si>
  <si>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</si>
  <si>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</si>
  <si>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</si>
  <si>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</si>
  <si>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</si>
  <si>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</si>
  <si>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</si>
  <si>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</si>
  <si>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</si>
  <si>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</si>
  <si>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</si>
  <si>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</si>
  <si>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</si>
  <si>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</si>
  <si>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</si>
  <si>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</si>
  <si>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</si>
  <si>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</si>
  <si>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</si>
  <si>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</si>
  <si>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</si>
  <si>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</si>
  <si>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</si>
  <si>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</si>
  <si>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</si>
  <si>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</si>
  <si>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</si>
  <si>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</si>
  <si>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</si>
  <si>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</si>
  <si>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</si>
  <si>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</si>
  <si>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</si>
  <si>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</si>
  <si>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</si>
  <si>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</si>
  <si>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</si>
  <si>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</si>
  <si>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</si>
  <si>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</si>
  <si>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</si>
  <si>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</si>
  <si>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</si>
  <si>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</si>
  <si>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</si>
  <si>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</si>
  <si>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</si>
  <si>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</si>
  <si>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</si>
  <si>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</si>
  <si>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</si>
  <si>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</si>
  <si>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</si>
  <si>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</si>
  <si>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</si>
  <si>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</si>
  <si>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</si>
  <si>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</si>
  <si>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</si>
  <si>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</si>
  <si>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</si>
  <si>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</si>
  <si>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</si>
  <si>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</si>
  <si>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</si>
  <si>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</si>
  <si>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</si>
  <si>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</si>
  <si>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</si>
  <si>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</si>
  <si>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</si>
  <si>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</si>
  <si>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</si>
  <si>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</si>
  <si>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</si>
  <si>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</si>
  <si>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</si>
  <si>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</si>
  <si>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</si>
  <si>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</si>
  <si>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</si>
  <si>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</si>
  <si>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</si>
  <si>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</si>
  <si>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</si>
  <si>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</si>
  <si>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</si>
  <si>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</si>
  <si>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</si>
  <si>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</si>
  <si>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</si>
  <si>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</si>
  <si>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</si>
  <si>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</si>
  <si>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</si>
  <si>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</si>
  <si>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</si>
  <si>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</si>
  <si>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</si>
  <si>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</si>
  <si>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</si>
  <si>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</si>
  <si>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</si>
  <si>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</si>
  <si>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</si>
  <si>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</si>
  <si>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</si>
  <si>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</si>
  <si>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</si>
  <si>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</si>
  <si>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</si>
  <si>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</si>
  <si>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</si>
  <si>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</si>
  <si>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</si>
  <si>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</si>
  <si>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</si>
  <si>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</si>
  <si>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</si>
  <si>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</si>
  <si>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</si>
  <si>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</si>
  <si>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</si>
  <si>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</si>
  <si>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</si>
  <si>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</si>
  <si>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</si>
  <si>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</si>
  <si>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</si>
  <si>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</si>
  <si>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</si>
  <si>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</si>
  <si>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</si>
  <si>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</si>
  <si>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</si>
  <si>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</si>
  <si>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</si>
  <si>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</si>
  <si>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</si>
  <si>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</si>
  <si>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</si>
  <si>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</si>
  <si>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</si>
  <si>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</si>
  <si>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</si>
  <si>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</si>
  <si>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</si>
  <si>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</si>
  <si>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</si>
  <si>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</si>
  <si>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</si>
  <si>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</si>
  <si>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</si>
  <si>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</si>
  <si>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</si>
  <si>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</si>
  <si>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</si>
  <si>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</si>
  <si>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</si>
  <si>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</si>
  <si>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</si>
  <si>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</si>
  <si>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</si>
  <si>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</si>
  <si>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</si>
  <si>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</si>
  <si>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</si>
  <si>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</si>
  <si>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</si>
  <si>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</si>
  <si>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</si>
  <si>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</si>
  <si>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</si>
  <si>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</si>
  <si>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</si>
  <si>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</si>
  <si>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</si>
  <si>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</si>
  <si>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</si>
  <si>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</si>
  <si>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</si>
  <si>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</si>
  <si>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</si>
  <si>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</si>
  <si>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</si>
  <si>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</si>
  <si>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</si>
  <si>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</si>
  <si>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</si>
  <si>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</si>
  <si>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</si>
  <si>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</si>
  <si>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</si>
  <si>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</si>
  <si>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</si>
  <si>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</si>
  <si>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</si>
  <si>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</si>
  <si>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</si>
  <si>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</si>
  <si>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</si>
  <si>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</si>
  <si>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</si>
  <si>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</si>
  <si>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</si>
  <si>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</si>
  <si>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</si>
  <si>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</si>
  <si>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</si>
  <si>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</si>
  <si>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</si>
  <si>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</si>
  <si>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</si>
  <si>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</si>
  <si>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</si>
  <si>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</si>
  <si>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</si>
  <si>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</si>
  <si>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</si>
  <si>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</si>
  <si>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</si>
  <si>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</si>
  <si>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</si>
  <si>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</si>
  <si>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</si>
  <si>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</si>
  <si>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</si>
  <si>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</si>
  <si>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</si>
  <si>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</si>
  <si>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</si>
  <si>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</si>
  <si>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</si>
  <si>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</si>
  <si>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</si>
  <si>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</si>
  <si>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</si>
  <si>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</si>
  <si>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</si>
  <si>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</si>
  <si>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</si>
  <si>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</si>
  <si>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</si>
  <si>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</si>
  <si>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</si>
  <si>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</si>
  <si>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</si>
  <si>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</si>
  <si>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</si>
  <si>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</si>
  <si>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</si>
  <si>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</si>
  <si>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</si>
  <si>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</si>
  <si>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</si>
  <si>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</si>
  <si>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</si>
  <si>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</si>
  <si>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</si>
  <si>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</si>
  <si>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</si>
  <si>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</si>
  <si>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</si>
  <si>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</si>
  <si>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</si>
  <si>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</si>
  <si>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</si>
  <si>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</si>
  <si>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</si>
  <si>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</si>
  <si>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</si>
  <si>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</si>
  <si>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</si>
  <si>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</si>
  <si>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</si>
  <si>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</si>
  <si>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</si>
  <si>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</si>
  <si>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</si>
  <si>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</si>
  <si>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</si>
  <si>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</si>
  <si>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</si>
  <si>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</si>
  <si>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</si>
  <si>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</si>
  <si>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</si>
  <si>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</si>
  <si>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</si>
  <si>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</si>
  <si>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</si>
  <si>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</si>
  <si>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</si>
  <si>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</si>
  <si>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</si>
  <si>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</si>
  <si>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</si>
  <si>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</si>
  <si>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</si>
  <si>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</si>
  <si>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</si>
  <si>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</si>
  <si>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</si>
  <si>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</si>
  <si>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</si>
  <si>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</si>
  <si>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</si>
  <si>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</si>
  <si>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</si>
  <si>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</si>
  <si>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</si>
  <si>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</si>
  <si>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</si>
  <si>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</si>
  <si>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</si>
  <si>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</si>
  <si>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</si>
  <si>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</si>
  <si>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</si>
  <si>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</si>
  <si>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</si>
  <si>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</si>
  <si>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</si>
  <si>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</si>
  <si>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</si>
  <si>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</si>
  <si>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</si>
  <si>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</si>
  <si>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</si>
  <si>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</si>
  <si>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</si>
  <si>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</si>
  <si>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</si>
  <si>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</si>
  <si>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</si>
  <si>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</si>
  <si>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</si>
  <si>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</si>
  <si>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</si>
  <si>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</si>
  <si>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</si>
  <si>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</si>
  <si>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</si>
  <si>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</si>
  <si>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</si>
  <si>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</si>
  <si>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</si>
  <si>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</si>
  <si>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</si>
  <si>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</si>
  <si>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</si>
  <si>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</si>
  <si>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</si>
  <si>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</si>
  <si>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</si>
  <si>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</si>
  <si>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</si>
  <si>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</si>
  <si>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</si>
  <si>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</si>
  <si>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</si>
  <si>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</si>
  <si>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</si>
  <si>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</si>
  <si>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</si>
  <si>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</si>
  <si>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</si>
  <si>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</si>
  <si>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</si>
  <si>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</si>
  <si>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</si>
  <si>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</si>
  <si>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</si>
  <si>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</si>
  <si>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</si>
  <si>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</si>
  <si>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</si>
  <si>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</si>
  <si>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</si>
  <si>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</si>
  <si>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</si>
  <si>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</si>
  <si>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</si>
  <si>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</si>
  <si>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</si>
  <si>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</si>
  <si>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</si>
  <si>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</si>
  <si>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</si>
  <si>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</si>
  <si>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</si>
  <si>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</si>
  <si>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</si>
  <si>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</si>
  <si>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</si>
  <si>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</si>
  <si>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</si>
  <si>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</si>
  <si>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</si>
  <si>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</si>
  <si>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</si>
  <si>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</si>
  <si>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</si>
  <si>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</si>
  <si>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</si>
  <si>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</si>
  <si>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</si>
  <si>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</si>
  <si>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</si>
  <si>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</si>
  <si>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</si>
  <si>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</si>
  <si>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</si>
  <si>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</si>
  <si>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</si>
  <si>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</si>
  <si>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</si>
  <si>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</si>
  <si>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</si>
  <si>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</si>
  <si>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</si>
  <si>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</si>
  <si>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</si>
  <si>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</si>
  <si>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</si>
  <si>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</si>
  <si>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</si>
  <si>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</si>
  <si>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</si>
  <si>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</si>
  <si>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</si>
  <si>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</si>
  <si>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</si>
  <si>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</si>
  <si>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</si>
  <si>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</si>
  <si>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</si>
  <si>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</si>
  <si>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</si>
  <si>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</si>
  <si>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</si>
  <si>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</si>
  <si>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</si>
  <si>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</si>
  <si>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</si>
  <si>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</si>
  <si>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</si>
  <si>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</si>
  <si>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</si>
  <si>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</si>
  <si>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</si>
  <si>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</si>
  <si>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</si>
  <si>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</si>
  <si>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</si>
  <si>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</si>
  <si>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</si>
  <si>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</si>
  <si>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</si>
  <si>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</si>
  <si>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</si>
  <si>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</si>
  <si>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</si>
  <si>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</si>
  <si>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</si>
  <si>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</si>
  <si>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</si>
  <si>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</si>
  <si>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</si>
  <si>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</si>
  <si>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</si>
  <si>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</si>
  <si>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</si>
  <si>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</si>
  <si>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</si>
  <si>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</si>
  <si>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</si>
  <si>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</si>
  <si>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</si>
  <si>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</si>
  <si>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</si>
  <si>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</si>
  <si>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</si>
  <si>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</si>
  <si>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</si>
  <si>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</si>
  <si>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</si>
  <si>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</si>
  <si>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</si>
  <si>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</si>
  <si>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</si>
  <si>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</si>
  <si>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</si>
  <si>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</si>
  <si>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</si>
  <si>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</si>
  <si>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</si>
  <si>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</si>
  <si>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</si>
  <si>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</si>
  <si>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</si>
  <si>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</si>
  <si>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</si>
  <si>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</si>
  <si>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</si>
  <si>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</si>
  <si>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</si>
  <si>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</si>
  <si>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</si>
  <si>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</si>
  <si>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</si>
  <si>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</si>
  <si>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</si>
  <si>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</si>
  <si>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</si>
  <si>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</si>
  <si>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</si>
  <si>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</si>
  <si>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</si>
  <si>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</si>
  <si>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</si>
  <si>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</si>
  <si>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</si>
  <si>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</si>
  <si>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</si>
  <si>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</si>
  <si>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</si>
  <si>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</si>
  <si>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</si>
  <si>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</si>
  <si>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</si>
  <si>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</si>
  <si>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</si>
  <si>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</si>
  <si>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</si>
  <si>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</si>
  <si>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</si>
  <si>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</si>
  <si>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</si>
  <si>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</si>
  <si>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</si>
  <si>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</si>
  <si>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</si>
  <si>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</si>
  <si>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</si>
  <si>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</si>
  <si>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</si>
  <si>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</si>
  <si>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</si>
  <si>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</si>
  <si>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</si>
  <si>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</si>
  <si>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</si>
  <si>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</si>
  <si>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</si>
  <si>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</si>
  <si>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</si>
  <si>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</si>
  <si>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</si>
  <si>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</si>
  <si>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</si>
  <si>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</si>
  <si>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</si>
  <si>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</si>
  <si>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</si>
  <si>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</si>
  <si>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</si>
  <si>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</si>
  <si>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</si>
  <si>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</si>
  <si>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</si>
  <si>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</si>
  <si>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</si>
  <si>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</si>
  <si>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</si>
  <si>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</si>
  <si>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</si>
  <si>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</si>
  <si>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</si>
  <si>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</si>
  <si>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</si>
  <si>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</si>
  <si>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</si>
  <si>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</si>
  <si>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</si>
  <si>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</si>
  <si>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</si>
  <si>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</si>
  <si>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</si>
  <si>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</si>
  <si>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</si>
  <si>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</si>
  <si>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</si>
  <si>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</si>
  <si>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</si>
  <si>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</si>
  <si>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</si>
  <si>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</si>
  <si>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</si>
  <si>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</si>
  <si>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</si>
  <si>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</si>
  <si>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</si>
  <si>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</si>
  <si>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</si>
  <si>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</si>
  <si>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</si>
  <si>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</si>
  <si>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</si>
  <si>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</si>
  <si>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</si>
  <si>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</si>
  <si>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</si>
  <si>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</si>
  <si>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</si>
  <si>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</si>
  <si>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</si>
  <si>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</si>
  <si>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</si>
  <si>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</si>
  <si>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</si>
  <si>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</si>
  <si>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</si>
  <si>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</si>
  <si>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</si>
  <si>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</si>
  <si>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</si>
  <si>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</si>
  <si>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</si>
  <si>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</si>
  <si>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</si>
  <si>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</si>
  <si>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</si>
  <si>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</si>
  <si>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</si>
  <si>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</si>
  <si>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</si>
  <si>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</si>
  <si>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</si>
  <si>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</si>
  <si>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</si>
  <si>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</si>
  <si>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</si>
  <si>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</si>
  <si>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</si>
  <si>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</si>
  <si>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</si>
  <si>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</si>
  <si>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</si>
  <si>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</si>
  <si>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</si>
  <si>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</si>
  <si>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</si>
  <si>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</si>
  <si>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</si>
  <si>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</si>
  <si>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</si>
  <si>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</si>
  <si>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</si>
  <si>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</si>
  <si>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</si>
  <si>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</si>
  <si>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</si>
  <si>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</si>
  <si>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</si>
  <si>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</si>
  <si>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</si>
  <si>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</si>
  <si>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</si>
  <si>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</si>
  <si>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</si>
  <si>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</si>
  <si>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</si>
  <si>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</si>
  <si>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</si>
  <si>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</si>
  <si>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</si>
  <si>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</si>
  <si>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</si>
  <si>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</si>
  <si>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</si>
  <si>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</si>
  <si>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</si>
  <si>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</si>
  <si>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</si>
  <si>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</si>
  <si>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</si>
  <si>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</si>
  <si>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</si>
  <si>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</si>
  <si>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</si>
  <si>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</si>
  <si>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</si>
  <si>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</si>
  <si>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</si>
  <si>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</si>
  <si>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</si>
  <si>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</si>
  <si>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</si>
  <si>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</si>
  <si>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</si>
  <si>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</si>
  <si>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</si>
  <si>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</si>
  <si>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</si>
  <si>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</si>
  <si>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</si>
  <si>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</si>
  <si>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</si>
  <si>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</si>
  <si>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</si>
  <si>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</si>
  <si>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</si>
  <si>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</si>
  <si>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</si>
  <si>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</si>
  <si>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</si>
  <si>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</si>
  <si>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</si>
  <si>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</si>
  <si>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</si>
  <si>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</si>
  <si>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</si>
  <si>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</si>
  <si>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</si>
  <si>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</si>
  <si>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</si>
  <si>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</si>
  <si>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</si>
  <si>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</si>
  <si>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</si>
  <si>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</si>
  <si>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</si>
  <si>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</si>
  <si>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</si>
  <si>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</si>
  <si>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</si>
  <si>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</si>
  <si>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</si>
  <si>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</si>
  <si>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</si>
  <si>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</si>
  <si>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</si>
  <si>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</si>
  <si>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</si>
  <si>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</si>
  <si>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</si>
  <si>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</si>
  <si>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</si>
  <si>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</si>
  <si>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</si>
  <si>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</si>
  <si>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</si>
  <si>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</si>
  <si>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</si>
  <si>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</si>
  <si>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</si>
  <si>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</si>
  <si>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</si>
  <si>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</si>
  <si>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</si>
  <si>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</si>
  <si>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</si>
  <si>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</si>
  <si>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</si>
  <si>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</si>
  <si>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</si>
  <si>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</si>
  <si>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</si>
  <si>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</si>
  <si>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</si>
  <si>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</si>
  <si>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</si>
  <si>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</si>
  <si>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</si>
  <si>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</si>
  <si>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</si>
  <si>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</si>
  <si>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</si>
  <si>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</si>
  <si>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</si>
  <si>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</si>
  <si>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</si>
  <si>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</si>
  <si>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</si>
  <si>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</si>
  <si>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</si>
  <si>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</si>
  <si>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</si>
  <si>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</si>
  <si>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</si>
  <si>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</si>
  <si>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</si>
  <si>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</si>
  <si>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</si>
  <si>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</si>
  <si>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</si>
  <si>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</si>
  <si>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</si>
  <si>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</si>
  <si>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</si>
  <si>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</si>
  <si>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</si>
  <si>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</si>
  <si>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</si>
  <si>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</si>
  <si>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</si>
  <si>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</si>
  <si>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</si>
  <si>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</si>
  <si>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</si>
  <si>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</si>
  <si>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</si>
  <si>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</si>
  <si>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</si>
  <si>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</si>
  <si>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</si>
  <si>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</si>
  <si>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</si>
  <si>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</si>
  <si>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</si>
  <si>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</si>
  <si>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</si>
  <si>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</si>
  <si>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</si>
  <si>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</si>
  <si>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</si>
  <si>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</si>
  <si>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</si>
  <si>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</si>
  <si>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</si>
  <si>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</si>
  <si>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</si>
  <si>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</si>
  <si>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</si>
  <si>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</si>
  <si>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</si>
  <si>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</si>
  <si>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</si>
  <si>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</si>
  <si>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</si>
  <si>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</si>
  <si>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</si>
  <si>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</si>
  <si>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</si>
  <si>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</si>
  <si>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</si>
  <si>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</si>
  <si>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</si>
  <si>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</si>
  <si>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</si>
  <si>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</si>
  <si>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</si>
  <si>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</si>
  <si>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</si>
  <si>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</si>
  <si>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</si>
  <si>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</si>
  <si>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</si>
  <si>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</si>
  <si>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</si>
  <si>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</si>
  <si>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</si>
  <si>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</si>
  <si>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</si>
  <si>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</si>
  <si>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</si>
  <si>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</si>
  <si>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</si>
  <si>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</si>
  <si>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</si>
  <si>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</si>
  <si>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</si>
  <si>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</si>
  <si>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</si>
  <si>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</si>
  <si>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</si>
  <si>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</si>
  <si>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</si>
  <si>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</si>
  <si>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</si>
  <si>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</si>
  <si>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</si>
  <si>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</si>
  <si>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</si>
  <si>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</si>
  <si>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</si>
  <si>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</si>
  <si>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</si>
  <si>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</si>
  <si>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</si>
  <si>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</si>
  <si>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</si>
  <si>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</si>
  <si>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</si>
  <si>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</si>
  <si>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</si>
  <si>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</si>
  <si>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</si>
  <si>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</si>
  <si>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</si>
  <si>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</si>
  <si>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</si>
  <si>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</si>
  <si>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</si>
  <si>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</si>
  <si>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</si>
  <si>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</si>
  <si>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</si>
  <si>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</si>
  <si>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</si>
  <si>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</si>
  <si>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</si>
  <si>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</si>
  <si>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</si>
  <si>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</si>
  <si>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</si>
  <si>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</si>
  <si>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</si>
  <si>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</si>
  <si>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</si>
  <si>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</si>
  <si>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</si>
  <si>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</si>
  <si>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</si>
  <si>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</si>
  <si>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</si>
  <si>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</si>
  <si>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</si>
  <si>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</si>
  <si>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</si>
  <si>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</si>
  <si>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</si>
  <si>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</si>
  <si>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</si>
  <si>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</si>
  <si>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</si>
  <si>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</si>
  <si>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</si>
  <si>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</si>
  <si>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</si>
  <si>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</si>
  <si>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</si>
  <si>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</si>
  <si>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</si>
  <si>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</si>
  <si>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</si>
  <si>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</si>
  <si>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</si>
  <si>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</si>
  <si>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</si>
  <si>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</si>
  <si>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</si>
  <si>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</si>
  <si>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</si>
  <si>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</si>
  <si>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</si>
  <si>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</si>
  <si>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</si>
  <si>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</si>
  <si>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</si>
  <si>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</si>
  <si>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</si>
  <si>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</si>
  <si>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</si>
  <si>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</si>
  <si>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</si>
  <si>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</si>
  <si>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</si>
  <si>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</si>
  <si>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</si>
  <si>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</si>
  <si>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</si>
  <si>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</si>
  <si>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</si>
  <si>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</si>
  <si>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</si>
  <si>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</si>
  <si>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</si>
  <si>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</si>
  <si>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</si>
  <si>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</si>
  <si>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</si>
  <si>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</si>
  <si>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</si>
  <si>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</si>
  <si>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</si>
  <si>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</si>
  <si>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</si>
  <si>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</si>
  <si>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</si>
  <si>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</si>
  <si>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</si>
  <si>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</si>
  <si>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</si>
  <si>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</si>
  <si>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</si>
  <si>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</si>
  <si>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</si>
  <si>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</si>
  <si>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</si>
  <si>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</si>
  <si>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</si>
  <si>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</si>
  <si>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</si>
  <si>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</si>
  <si>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</si>
  <si>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</si>
  <si>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</si>
  <si>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</si>
  <si>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</si>
  <si>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</si>
  <si>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</si>
  <si>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</si>
  <si>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</si>
  <si>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</si>
  <si>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</si>
  <si>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</si>
  <si>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</si>
  <si>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</si>
  <si>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</si>
  <si>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</si>
  <si>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</si>
  <si>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</si>
  <si>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</si>
  <si>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</si>
  <si>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</si>
  <si>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</si>
  <si>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</si>
  <si>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</si>
  <si>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</si>
  <si>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</si>
  <si>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</si>
  <si>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</si>
  <si>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</si>
  <si>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</si>
  <si>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</si>
  <si>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</si>
  <si>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</si>
  <si>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</si>
  <si>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</si>
  <si>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</si>
  <si>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</si>
  <si>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</si>
  <si>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</si>
  <si>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</si>
  <si>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</si>
  <si>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</si>
  <si>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</si>
  <si>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</si>
  <si>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</si>
  <si>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</si>
  <si>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</si>
  <si>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</si>
  <si>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</si>
  <si>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</si>
  <si>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</si>
  <si>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</si>
  <si>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</si>
  <si>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</si>
  <si>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</si>
  <si>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</si>
  <si>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</si>
  <si>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</si>
  <si>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</si>
  <si>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</si>
  <si>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</si>
  <si>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</si>
  <si>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</si>
  <si>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</si>
  <si>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</si>
  <si>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</si>
  <si>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</si>
  <si>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</si>
  <si>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</si>
  <si>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</si>
  <si>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</si>
  <si>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</si>
  <si>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</si>
  <si>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</si>
  <si>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</si>
  <si>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</si>
  <si>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</si>
  <si>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</si>
  <si>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</si>
  <si>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</si>
  <si>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</si>
  <si>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</si>
  <si>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</si>
  <si>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</si>
  <si>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</si>
  <si>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</si>
  <si>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</si>
  <si>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</si>
  <si>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</si>
  <si>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</si>
  <si>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</si>
  <si>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</si>
  <si>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</si>
  <si>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</si>
  <si>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</si>
  <si>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</si>
  <si>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</si>
  <si>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</si>
  <si>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</si>
  <si>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</si>
  <si>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</si>
  <si>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</si>
  <si>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</si>
  <si>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</si>
  <si>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</si>
  <si>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</si>
  <si>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</si>
  <si>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</si>
  <si>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</si>
  <si>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</si>
  <si>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</si>
  <si>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</si>
  <si>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</si>
  <si>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</si>
  <si>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</si>
  <si>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</si>
  <si>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</si>
  <si>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</si>
  <si>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</si>
  <si>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</si>
  <si>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</si>
  <si>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</si>
  <si>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</si>
  <si>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</si>
  <si>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</si>
  <si>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</si>
  <si>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</si>
  <si>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</si>
  <si>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</si>
  <si>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</si>
  <si>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</si>
  <si>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</si>
  <si>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</si>
  <si>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</si>
  <si>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</si>
  <si>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</si>
  <si>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</si>
  <si>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</si>
  <si>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</si>
  <si>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</si>
  <si>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</si>
  <si>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</si>
  <si>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</si>
  <si>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</si>
  <si>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</si>
  <si>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</si>
  <si>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</si>
  <si>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</si>
  <si>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</si>
  <si>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</si>
  <si>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</si>
  <si>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</si>
  <si>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</si>
  <si>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</si>
  <si>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</si>
  <si>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</si>
  <si>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</si>
  <si>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</si>
  <si>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</si>
  <si>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</si>
  <si>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</si>
  <si>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</si>
  <si>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</si>
  <si>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</si>
  <si>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</si>
  <si>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</si>
  <si>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</si>
  <si>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</si>
  <si>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</si>
  <si>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</si>
  <si>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</si>
  <si>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</si>
  <si>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</si>
  <si>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</si>
  <si>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</si>
  <si>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</si>
  <si>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</si>
  <si>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</si>
  <si>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</si>
  <si>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</si>
  <si>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</si>
  <si>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</si>
  <si>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</si>
  <si>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</si>
  <si>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</si>
  <si>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</si>
  <si>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</si>
  <si>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</si>
  <si>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</si>
  <si>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</si>
  <si>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</si>
  <si>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</si>
  <si>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</si>
  <si>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</si>
  <si>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</si>
  <si>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</si>
  <si>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</si>
  <si>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</si>
  <si>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</si>
  <si>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</si>
  <si>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</si>
  <si>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</si>
  <si>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</si>
  <si>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</si>
  <si>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</si>
  <si>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</si>
  <si>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</si>
  <si>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</si>
  <si>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</si>
  <si>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</si>
  <si>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</si>
  <si>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</si>
  <si>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</si>
  <si>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</si>
  <si>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</si>
  <si>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</si>
  <si>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</si>
  <si>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</si>
  <si>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</si>
  <si>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</si>
  <si>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</si>
  <si>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</si>
  <si>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</si>
  <si>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</si>
  <si>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</si>
  <si>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</si>
  <si>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</si>
  <si>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</si>
  <si>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</si>
  <si>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</si>
  <si>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</si>
  <si>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</si>
  <si>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</si>
  <si>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</si>
  <si>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</si>
  <si>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</si>
  <si>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</si>
  <si>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</si>
  <si>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</si>
  <si>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</si>
  <si>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</si>
  <si>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</si>
  <si>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</si>
  <si>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</si>
  <si>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</si>
  <si>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</si>
  <si>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</si>
  <si>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</si>
  <si>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</si>
  <si>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</si>
  <si>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</si>
  <si>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</si>
  <si>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</si>
  <si>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</si>
  <si>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</si>
  <si>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</si>
  <si>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</si>
  <si>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</si>
  <si>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</si>
  <si>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</si>
  <si>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</si>
  <si>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</si>
  <si>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</si>
  <si>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</si>
  <si>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</si>
  <si>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</si>
  <si>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</si>
  <si>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</si>
  <si>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</si>
  <si>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</si>
  <si>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</si>
  <si>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</si>
  <si>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</si>
  <si>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</si>
  <si>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</si>
  <si>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</si>
  <si>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</si>
  <si>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</si>
  <si>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</si>
  <si>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</si>
  <si>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</si>
  <si>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</si>
  <si>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</si>
  <si>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</si>
  <si>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</si>
  <si>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</si>
  <si>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</si>
  <si>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</si>
  <si>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</si>
  <si>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</si>
  <si>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</si>
  <si>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</si>
  <si>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</si>
  <si>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</si>
  <si>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</si>
  <si>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</si>
  <si>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</si>
  <si>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</si>
  <si>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</si>
  <si>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</si>
  <si>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</si>
  <si>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</si>
  <si>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</si>
  <si>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</si>
  <si>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</si>
  <si>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</si>
  <si>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</si>
  <si>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</si>
  <si>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</si>
  <si>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</si>
  <si>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</si>
  <si>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</si>
  <si>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</si>
  <si>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</si>
  <si>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</si>
  <si>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</si>
  <si>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</si>
  <si>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</si>
  <si>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</si>
  <si>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</si>
  <si>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</si>
  <si>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</si>
  <si>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</si>
  <si>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</si>
  <si>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</si>
  <si>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</si>
  <si>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</si>
  <si>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</si>
  <si>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</si>
  <si>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</si>
  <si>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</si>
  <si>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</si>
  <si>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</si>
  <si>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</si>
  <si>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</si>
  <si>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</si>
  <si>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</si>
  <si>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</si>
  <si>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</si>
  <si>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</si>
  <si>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</si>
  <si>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</si>
  <si>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</si>
  <si>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</si>
  <si>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</si>
  <si>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</si>
  <si>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</si>
  <si>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</si>
  <si>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</si>
  <si>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</si>
  <si>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</si>
  <si>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</si>
  <si>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</si>
  <si>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</si>
  <si>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</si>
  <si>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</si>
  <si>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</si>
  <si>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</si>
  <si>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</si>
  <si>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</si>
  <si>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</si>
  <si>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</si>
  <si>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</si>
  <si>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</si>
  <si>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</si>
  <si>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</si>
  <si>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</si>
  <si>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</si>
  <si>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</si>
  <si>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</si>
  <si>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</si>
  <si>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</si>
  <si>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</si>
  <si>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</si>
  <si>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</si>
  <si>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</si>
  <si>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</si>
  <si>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</si>
  <si>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</si>
  <si>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</si>
  <si>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</si>
  <si>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</si>
  <si>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</si>
  <si>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</si>
  <si>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</si>
  <si>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</si>
  <si>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</si>
  <si>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</si>
  <si>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</si>
  <si>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</si>
  <si>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</si>
  <si>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</si>
  <si>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</si>
  <si>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</si>
  <si>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</si>
  <si>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</si>
  <si>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</si>
  <si>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</si>
  <si>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</si>
  <si>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</si>
  <si>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</si>
  <si>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</si>
  <si>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</si>
  <si>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</si>
  <si>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</si>
  <si>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</si>
  <si>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</si>
  <si>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</si>
  <si>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</si>
  <si>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</si>
  <si>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</si>
  <si>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</si>
  <si>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</si>
  <si>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</si>
  <si>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</si>
  <si>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</si>
  <si>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</si>
  <si>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</si>
  <si>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</si>
  <si>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</si>
  <si>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</si>
  <si>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</si>
  <si>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</si>
  <si>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</si>
  <si>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</si>
  <si>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</si>
  <si>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</si>
  <si>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</si>
  <si>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</si>
  <si>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</si>
  <si>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</si>
  <si>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</si>
  <si>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</si>
  <si>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</si>
  <si>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</si>
  <si>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</si>
  <si>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</si>
  <si>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</si>
  <si>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</si>
  <si>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</si>
  <si>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</si>
  <si>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</si>
  <si>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</si>
  <si>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</si>
  <si>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</si>
  <si>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</si>
  <si>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</si>
  <si>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</si>
  <si>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</si>
  <si>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</si>
  <si>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</si>
  <si>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</si>
  <si>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</si>
  <si>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</si>
  <si>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</si>
  <si>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</si>
  <si>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</si>
  <si>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</si>
  <si>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</si>
  <si>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</si>
  <si>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</si>
  <si>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</si>
  <si>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</si>
  <si>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</si>
  <si>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</si>
  <si>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</si>
  <si>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</si>
  <si>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</si>
  <si>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</si>
  <si>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</si>
  <si>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</si>
  <si>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</si>
  <si>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</si>
  <si>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</si>
  <si>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</si>
  <si>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</si>
  <si>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</si>
  <si>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</si>
  <si>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</si>
  <si>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</si>
  <si>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</si>
  <si>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</si>
  <si>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</si>
  <si>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</si>
  <si>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</si>
  <si>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</si>
  <si>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</si>
  <si>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</si>
  <si>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</si>
  <si>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</si>
  <si>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</si>
  <si>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</si>
  <si>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</si>
  <si>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</si>
  <si>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</si>
  <si>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</si>
  <si>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</si>
  <si>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</si>
  <si>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</si>
  <si>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</si>
  <si>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</si>
  <si>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</si>
  <si>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</si>
  <si>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</si>
  <si>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</si>
  <si>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</si>
  <si>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</si>
  <si>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</si>
  <si>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</si>
  <si>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</si>
  <si>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</si>
  <si>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</si>
  <si>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</si>
  <si>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</si>
  <si>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</si>
  <si>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</si>
  <si>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</si>
  <si>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</si>
  <si>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</si>
  <si>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</si>
  <si>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</si>
  <si>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</si>
  <si>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</si>
  <si>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</si>
  <si>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</si>
  <si>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</si>
  <si>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</si>
  <si>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</si>
  <si>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</si>
  <si>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</si>
  <si>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</si>
  <si>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</si>
  <si>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</si>
  <si>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</si>
  <si>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</si>
  <si>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</si>
  <si>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</si>
  <si>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</si>
  <si>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</si>
  <si>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</si>
  <si>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</si>
  <si>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</si>
  <si>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</si>
  <si>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</si>
  <si>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</si>
  <si>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</si>
  <si>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</si>
  <si>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</si>
  <si>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</si>
  <si>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</si>
  <si>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</si>
  <si>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</si>
  <si>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</si>
  <si>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</si>
  <si>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</si>
  <si>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</si>
  <si>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</si>
  <si>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</si>
  <si>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</si>
  <si>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</si>
  <si>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</si>
  <si>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</si>
  <si>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</si>
  <si>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</si>
  <si>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</si>
  <si>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</si>
  <si>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</si>
  <si>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</si>
  <si>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</si>
  <si>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</si>
  <si>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</si>
  <si>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</si>
  <si>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</si>
  <si>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</si>
  <si>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</si>
  <si>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</si>
  <si>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</si>
  <si>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</si>
  <si>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</si>
  <si>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</si>
  <si>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</si>
  <si>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</si>
  <si>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</si>
  <si>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</si>
  <si>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</si>
  <si>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</si>
  <si>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</si>
  <si>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</si>
  <si>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</si>
  <si>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</si>
  <si>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</si>
  <si>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</si>
  <si>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</si>
  <si>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</si>
  <si>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</si>
  <si>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</si>
  <si>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</si>
  <si>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</si>
  <si>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</si>
  <si>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</si>
  <si>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</si>
  <si>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</si>
  <si>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</si>
  <si>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</si>
  <si>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</si>
  <si>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</si>
  <si>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</si>
  <si>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</si>
  <si>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</si>
  <si>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</si>
  <si>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</si>
  <si>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</si>
  <si>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</si>
  <si>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</si>
  <si>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</si>
  <si>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</si>
  <si>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</si>
  <si>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</si>
  <si>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</si>
  <si>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</si>
  <si>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</si>
  <si>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</si>
  <si>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</si>
  <si>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</si>
  <si>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</si>
  <si>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</si>
  <si>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</si>
  <si>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</si>
  <si>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</si>
  <si>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</si>
  <si>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</si>
  <si>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</si>
  <si>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</si>
  <si>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</si>
  <si>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</si>
  <si>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</si>
  <si>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</si>
  <si>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</si>
  <si>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</si>
  <si>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</si>
  <si>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</si>
  <si>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</si>
  <si>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</si>
  <si>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</si>
  <si>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</si>
  <si>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</si>
  <si>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</si>
  <si>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</si>
  <si>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</si>
  <si>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</si>
  <si>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</si>
  <si>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</si>
  <si>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</si>
  <si>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</si>
  <si>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</si>
  <si>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</si>
  <si>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</si>
  <si>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</si>
  <si>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</si>
  <si>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</si>
  <si>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</si>
  <si>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</si>
  <si>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</si>
  <si>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</si>
  <si>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</si>
  <si>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</si>
  <si>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</si>
  <si>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</si>
  <si>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</si>
  <si>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</si>
  <si>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</si>
  <si>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</si>
  <si>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</si>
  <si>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</si>
  <si>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</si>
  <si>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</si>
  <si>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</si>
  <si>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</si>
  <si>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</si>
  <si>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</si>
  <si>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</si>
  <si>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</si>
  <si>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</si>
  <si>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</si>
  <si>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</si>
  <si>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</si>
  <si>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</si>
  <si>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</si>
  <si>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</si>
  <si>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</si>
  <si>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</si>
  <si>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</si>
  <si>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</si>
  <si>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</si>
  <si>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</si>
  <si>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</si>
  <si>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</si>
  <si>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</si>
  <si>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</si>
  <si>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</si>
  <si>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</si>
  <si>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</si>
  <si>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</si>
  <si>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</si>
  <si>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</si>
  <si>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</si>
  <si>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</si>
  <si>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</si>
  <si>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</si>
  <si>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</si>
  <si>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</si>
  <si>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</si>
  <si>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</si>
  <si>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</si>
  <si>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</si>
  <si>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</si>
  <si>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</si>
  <si>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</si>
  <si>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</si>
  <si>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</si>
  <si>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</si>
  <si>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</si>
  <si>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</si>
  <si>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</si>
  <si>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</si>
  <si>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</si>
  <si>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</si>
  <si>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</si>
  <si>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</si>
  <si>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</si>
  <si>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</si>
  <si>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</si>
  <si>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</si>
  <si>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</si>
  <si>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</si>
  <si>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</si>
  <si>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</si>
  <si>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</si>
  <si>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</si>
  <si>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</si>
  <si>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</si>
  <si>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</si>
  <si>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</si>
  <si>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</si>
  <si>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</si>
  <si>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</si>
  <si>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</si>
  <si>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</si>
  <si>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</si>
  <si>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</si>
  <si>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</si>
  <si>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</si>
  <si>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</si>
  <si>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</si>
  <si>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</si>
  <si>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</si>
  <si>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</si>
  <si>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</si>
  <si>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</si>
  <si>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</si>
  <si>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</si>
  <si>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</si>
  <si>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</si>
  <si>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</si>
  <si>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</si>
  <si>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</si>
  <si>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</si>
  <si>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</si>
  <si>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</si>
  <si>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</si>
  <si>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</si>
  <si>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</si>
  <si>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</si>
  <si>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</si>
  <si>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</si>
  <si>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</si>
  <si>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</si>
  <si>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</si>
  <si>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</si>
  <si>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</si>
  <si>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</si>
  <si>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</si>
  <si>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</si>
  <si>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</si>
  <si>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</si>
  <si>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</si>
  <si>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</si>
  <si>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</si>
  <si>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</si>
  <si>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</si>
  <si>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</si>
  <si>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</si>
  <si>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</si>
  <si>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</si>
  <si>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</si>
  <si>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</si>
  <si>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</si>
  <si>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</si>
  <si>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</si>
  <si>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</si>
  <si>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</si>
  <si>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</si>
  <si>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</si>
  <si>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</si>
  <si>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</si>
  <si>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</si>
  <si>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</si>
  <si>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</si>
  <si>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</si>
  <si>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</si>
  <si>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</si>
  <si>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</si>
  <si>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</si>
  <si>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</si>
  <si>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</si>
  <si>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</si>
  <si>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</si>
  <si>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</si>
  <si>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</si>
  <si>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</si>
  <si>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</si>
  <si>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</si>
  <si>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</si>
  <si>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</si>
  <si>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</si>
  <si>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</si>
  <si>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</si>
  <si>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</si>
  <si>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</si>
  <si>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</si>
  <si>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</si>
  <si>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</si>
  <si>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</si>
  <si>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</si>
  <si>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</si>
  <si>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</si>
  <si>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</si>
  <si>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</si>
  <si>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</si>
  <si>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</si>
  <si>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</si>
  <si>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</si>
  <si>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</si>
  <si>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</si>
  <si>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</si>
  <si>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</si>
  <si>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</si>
  <si>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</si>
  <si>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</si>
  <si>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</si>
  <si>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</si>
  <si>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</si>
  <si>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</si>
  <si>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</si>
  <si>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</si>
  <si>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</si>
  <si>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</si>
  <si>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</si>
  <si>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</si>
  <si>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</si>
  <si>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</si>
  <si>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</si>
  <si>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</si>
  <si>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</si>
  <si>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</si>
  <si>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</si>
  <si>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</si>
  <si>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</si>
  <si>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</si>
  <si>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</si>
  <si>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</si>
  <si>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</si>
  <si>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</si>
  <si>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</si>
  <si>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</si>
  <si>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</si>
  <si>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</si>
  <si>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</si>
  <si>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</si>
  <si>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</si>
  <si>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</si>
  <si>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</si>
  <si>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</si>
  <si>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</si>
  <si>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</si>
  <si>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</si>
  <si>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</si>
  <si>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</si>
  <si>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</si>
  <si>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</si>
  <si>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</si>
  <si>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</si>
  <si>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</si>
  <si>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</si>
  <si>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</si>
  <si>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</si>
  <si>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</si>
  <si>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</si>
  <si>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</si>
  <si>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</si>
  <si>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</si>
  <si>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</si>
  <si>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</si>
  <si>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</si>
  <si>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</si>
  <si>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</si>
  <si>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</si>
  <si>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</si>
  <si>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</si>
  <si>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</si>
  <si>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</si>
  <si>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</si>
  <si>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</si>
  <si>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</si>
  <si>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</si>
  <si>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</si>
  <si>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</si>
  <si>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</si>
  <si>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</si>
  <si>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</si>
  <si>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</si>
  <si>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</si>
  <si>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</si>
  <si>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</si>
  <si>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</si>
  <si>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</si>
  <si>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</si>
  <si>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</si>
  <si>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</si>
  <si>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</si>
  <si>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</si>
  <si>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</si>
  <si>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</si>
  <si>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</si>
  <si>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</si>
  <si>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</si>
  <si>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</si>
  <si>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</si>
  <si>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</si>
  <si>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</si>
  <si>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</si>
  <si>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</si>
  <si>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</si>
  <si>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</si>
  <si>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</si>
  <si>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</si>
  <si>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</si>
  <si>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</si>
  <si>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</si>
  <si>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</si>
  <si>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</si>
  <si>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</si>
  <si>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</si>
  <si>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</si>
  <si>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</si>
  <si>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</si>
  <si>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</si>
  <si>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</si>
  <si>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</si>
  <si>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</si>
  <si>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</si>
  <si>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</si>
  <si>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</si>
  <si>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</si>
  <si>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</si>
  <si>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</si>
  <si>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</si>
  <si>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</si>
  <si>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</si>
  <si>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</si>
  <si>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</si>
  <si>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</si>
  <si>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</si>
  <si>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</si>
  <si>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</si>
  <si>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</si>
  <si>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</si>
  <si>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</si>
  <si>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</si>
  <si>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</si>
  <si>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</si>
  <si>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</si>
  <si>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</si>
  <si>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</si>
  <si>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</si>
  <si>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</si>
  <si>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</si>
  <si>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</si>
  <si>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</si>
  <si>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</si>
  <si>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</si>
  <si>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</si>
  <si>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</si>
  <si>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</si>
  <si>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</si>
  <si>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</si>
  <si>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</si>
  <si>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</si>
  <si>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</si>
  <si>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</si>
  <si>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</si>
  <si>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</si>
  <si>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</si>
  <si>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</si>
  <si>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</si>
  <si>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</si>
  <si>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</si>
  <si>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</si>
  <si>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</si>
  <si>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</si>
  <si>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</si>
  <si>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</si>
  <si>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</si>
  <si>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</si>
  <si>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</si>
  <si>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</si>
  <si>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</si>
  <si>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</si>
  <si>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</si>
  <si>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</si>
  <si>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</si>
  <si>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</si>
  <si>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</si>
  <si>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</si>
  <si>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</si>
  <si>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</si>
  <si>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</si>
  <si>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</si>
  <si>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</si>
  <si>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</si>
  <si>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</si>
  <si>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</si>
  <si>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</si>
  <si>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</si>
  <si>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</si>
  <si>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</si>
  <si>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</si>
  <si>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</si>
  <si>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</si>
  <si>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</si>
  <si>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</si>
  <si>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</si>
  <si>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</si>
  <si>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</si>
  <si>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</si>
  <si>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</si>
  <si>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</si>
  <si>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</si>
  <si>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</si>
  <si>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</si>
  <si>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</si>
  <si>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</si>
  <si>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</si>
  <si>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</si>
  <si>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</si>
  <si>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</si>
  <si>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</si>
  <si>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</si>
  <si>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</si>
  <si>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</si>
  <si>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</si>
  <si>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</si>
  <si>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</si>
  <si>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</si>
  <si>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</si>
  <si>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</si>
  <si>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</si>
  <si>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</si>
  <si>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</si>
  <si>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</si>
  <si>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</si>
  <si>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</si>
  <si>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</si>
  <si>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</si>
  <si>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</si>
  <si>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</si>
  <si>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</si>
  <si>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</si>
  <si>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</si>
  <si>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</si>
  <si>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</si>
  <si>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</si>
  <si>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</si>
  <si>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</si>
  <si>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</si>
  <si>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</si>
  <si>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</si>
  <si>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</si>
  <si>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</si>
  <si>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</si>
  <si>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</si>
  <si>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</si>
  <si>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</si>
  <si>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</si>
  <si>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</si>
  <si>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</si>
  <si>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</si>
  <si>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</si>
  <si>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</si>
  <si>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</si>
  <si>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</si>
  <si>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</si>
  <si>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</si>
  <si>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</si>
  <si>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</si>
  <si>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</si>
  <si>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</si>
  <si>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</si>
  <si>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</si>
  <si>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</si>
  <si>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</si>
  <si>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</si>
  <si>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</si>
  <si>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</si>
  <si>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</si>
  <si>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</si>
  <si>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</si>
  <si>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</si>
  <si>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</si>
  <si>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</si>
  <si>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</si>
  <si>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</si>
  <si>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</si>
  <si>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</si>
  <si>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</si>
  <si>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</si>
  <si>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</si>
  <si>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</si>
  <si>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</si>
  <si>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</si>
  <si>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</si>
  <si>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</si>
  <si>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</si>
  <si>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</si>
  <si>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</si>
  <si>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</si>
  <si>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</si>
  <si>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</si>
  <si>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</si>
  <si>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</si>
  <si>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</si>
  <si>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</si>
  <si>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</si>
  <si>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</si>
  <si>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</si>
  <si>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</si>
  <si>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</si>
  <si>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</si>
  <si>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</si>
  <si>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</si>
  <si>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</si>
  <si>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</si>
  <si>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</si>
  <si>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</si>
  <si>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</si>
  <si>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</si>
  <si>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</si>
  <si>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</si>
  <si>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</si>
  <si>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</si>
  <si>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</si>
  <si>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</si>
  <si>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</si>
  <si>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</si>
  <si>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</si>
  <si>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</si>
  <si>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</si>
  <si>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</si>
  <si>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</si>
  <si>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</si>
  <si>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</si>
  <si>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</si>
  <si>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</si>
  <si>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</si>
  <si>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</si>
  <si>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</si>
  <si>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</si>
  <si>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</si>
  <si>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</si>
  <si>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</si>
  <si>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</si>
  <si>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</si>
  <si>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</si>
  <si>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</si>
  <si>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</si>
  <si>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</si>
  <si>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</si>
  <si>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</si>
  <si>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</si>
  <si>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</si>
  <si>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</si>
  <si>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</si>
  <si>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</si>
  <si>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</si>
  <si>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</si>
  <si>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</si>
  <si>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</si>
  <si>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</si>
  <si>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</si>
  <si>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</si>
  <si>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</si>
  <si>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</si>
  <si>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</si>
  <si>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</si>
  <si>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</si>
  <si>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</si>
  <si>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</si>
  <si>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</si>
  <si>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</si>
  <si>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</si>
  <si>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</si>
  <si>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</si>
  <si>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</si>
  <si>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</si>
  <si>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</si>
  <si>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</si>
  <si>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</si>
  <si>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</si>
  <si>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</si>
  <si>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</si>
  <si>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</si>
  <si>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</si>
  <si>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</si>
  <si>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</si>
  <si>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</si>
  <si>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</si>
  <si>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</si>
  <si>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</si>
  <si>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</si>
  <si>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</si>
  <si>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</si>
  <si>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</si>
  <si>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</si>
  <si>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</si>
  <si>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</si>
  <si>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</si>
  <si>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</si>
  <si>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</si>
  <si>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</si>
  <si>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</si>
  <si>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</si>
  <si>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</si>
  <si>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</si>
  <si>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</si>
  <si>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</si>
  <si>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</si>
  <si>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</si>
  <si>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</si>
  <si>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</si>
  <si>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</si>
  <si>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</si>
  <si>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</si>
  <si>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</si>
  <si>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</si>
  <si>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</si>
  <si>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</si>
  <si>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</si>
  <si>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</si>
  <si>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</si>
  <si>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</si>
  <si>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</si>
  <si>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</si>
  <si>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</si>
  <si>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</si>
  <si>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</si>
  <si>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</si>
  <si>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</si>
  <si>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</si>
  <si>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</si>
  <si>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</si>
  <si>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</si>
  <si>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</si>
  <si>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</si>
  <si>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</si>
  <si>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</si>
  <si>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</si>
  <si>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</si>
  <si>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</si>
  <si>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</si>
  <si>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</si>
  <si>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</si>
  <si>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</si>
  <si>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</si>
  <si>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</si>
  <si>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</si>
  <si>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</si>
  <si>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</si>
  <si>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</si>
  <si>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</si>
  <si>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</si>
  <si>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</si>
  <si>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</si>
  <si>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</si>
  <si>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</si>
  <si>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</si>
  <si>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</si>
  <si>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</si>
  <si>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</si>
  <si>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</si>
  <si>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</si>
  <si>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</si>
  <si>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</si>
  <si>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</si>
  <si>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</si>
  <si>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</si>
  <si>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</si>
  <si>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</si>
  <si>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</si>
  <si>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</si>
  <si>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</si>
  <si>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</si>
  <si>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</si>
  <si>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</si>
  <si>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</si>
  <si>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</si>
  <si>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</si>
  <si>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</si>
  <si>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</si>
  <si>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</si>
  <si>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</si>
  <si>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</si>
  <si>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</si>
  <si>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</si>
  <si>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</si>
  <si>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</si>
  <si>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</si>
  <si>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</si>
  <si>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</si>
  <si>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</si>
  <si>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</si>
  <si>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</si>
  <si>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</si>
  <si>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</si>
  <si>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</si>
  <si>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</si>
  <si>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</si>
  <si>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</si>
  <si>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</si>
  <si>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</si>
  <si>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</si>
  <si>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</si>
  <si>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</si>
  <si>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</si>
  <si>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</si>
  <si>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</si>
  <si>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</si>
  <si>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</si>
  <si>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</si>
  <si>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</si>
  <si>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</si>
  <si>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</si>
  <si>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</si>
  <si>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</si>
  <si>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</si>
  <si>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</si>
  <si>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</si>
  <si>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</si>
  <si>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</si>
  <si>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</si>
  <si>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</si>
  <si>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</si>
  <si>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</si>
  <si>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</si>
  <si>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</si>
  <si>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</si>
  <si>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</si>
  <si>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</si>
  <si>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</si>
  <si>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</si>
  <si>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</si>
  <si>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</si>
  <si>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</si>
  <si>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</si>
  <si>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</si>
  <si>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</si>
  <si>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</si>
  <si>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</si>
  <si>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</si>
  <si>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</si>
  <si>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</si>
  <si>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</si>
  <si>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</si>
  <si>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</si>
  <si>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</si>
  <si>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</si>
  <si>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</si>
  <si>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</si>
  <si>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</si>
  <si>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</si>
  <si>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</si>
  <si>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</si>
  <si>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</si>
  <si>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</si>
  <si>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</si>
  <si>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</si>
  <si>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</si>
  <si>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</si>
  <si>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</si>
  <si>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</si>
  <si>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</si>
  <si>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</si>
  <si>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</si>
  <si>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</si>
  <si>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</si>
  <si>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</si>
  <si>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</si>
  <si>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</si>
  <si>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</si>
  <si>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</si>
  <si>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</si>
  <si>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</si>
  <si>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</si>
  <si>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</si>
  <si>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</si>
  <si>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</si>
  <si>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</si>
  <si>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</si>
  <si>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</si>
  <si>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</si>
  <si>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</si>
  <si>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</si>
  <si>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</si>
  <si>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</si>
  <si>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</si>
  <si>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</si>
  <si>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</si>
  <si>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</si>
  <si>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</si>
  <si>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</si>
  <si>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</si>
  <si>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</si>
  <si>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</si>
  <si>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</si>
  <si>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</si>
  <si>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</si>
  <si>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</si>
  <si>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</si>
  <si>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</si>
  <si>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</si>
  <si>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</si>
  <si>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</si>
  <si>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</si>
  <si>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</si>
  <si>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</si>
  <si>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</si>
  <si>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</si>
  <si>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</si>
  <si>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</si>
  <si>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</si>
  <si>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</si>
  <si>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</si>
  <si>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</si>
  <si>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</si>
  <si>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</si>
  <si>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</si>
  <si>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</si>
  <si>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</si>
  <si>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</si>
  <si>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</si>
  <si>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</si>
  <si>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</si>
  <si>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</si>
  <si>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</si>
  <si>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</si>
  <si>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</si>
  <si>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</si>
  <si>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</si>
  <si>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</si>
  <si>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</si>
  <si>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</si>
  <si>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</si>
  <si>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</si>
  <si>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</si>
  <si>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</si>
  <si>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</si>
  <si>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</si>
  <si>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</si>
  <si>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</si>
  <si>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</si>
  <si>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</si>
  <si>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</si>
  <si>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</si>
  <si>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</si>
  <si>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</si>
  <si>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</si>
  <si>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</si>
  <si>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</si>
  <si>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</si>
  <si>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</si>
  <si>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</si>
  <si>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</si>
  <si>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</si>
  <si>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</si>
  <si>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</si>
  <si>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</si>
  <si>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</si>
  <si>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</si>
  <si>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</si>
  <si>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</si>
  <si>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</si>
  <si>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</si>
  <si>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</si>
  <si>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</si>
  <si>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</si>
  <si>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</si>
  <si>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</si>
  <si>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</si>
  <si>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</si>
  <si>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</si>
  <si>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</si>
  <si>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</si>
  <si>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</si>
  <si>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</si>
  <si>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</si>
  <si>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</si>
  <si>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</si>
  <si>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</si>
  <si>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</si>
  <si>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</si>
  <si>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</si>
  <si>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</si>
  <si>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</si>
  <si>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</si>
  <si>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</si>
  <si>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</si>
  <si>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</si>
  <si>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</si>
  <si>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</si>
  <si>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</si>
  <si>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</si>
  <si>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</si>
  <si>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</si>
  <si>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</si>
  <si>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</si>
  <si>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</si>
  <si>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</si>
  <si>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</si>
  <si>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</si>
  <si>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</si>
  <si>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</si>
  <si>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</si>
  <si>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</si>
  <si>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</si>
  <si>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</si>
  <si>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</si>
  <si>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</si>
  <si>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</si>
  <si>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</si>
  <si>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</si>
  <si>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</si>
  <si>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</si>
  <si>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</si>
  <si>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</si>
  <si>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</si>
  <si>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</si>
  <si>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</si>
  <si>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</si>
  <si>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</si>
  <si>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</si>
  <si>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</si>
  <si>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</si>
  <si>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</si>
  <si>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</si>
  <si>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</si>
  <si>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</si>
  <si>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</si>
  <si>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</si>
  <si>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</si>
  <si>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</si>
  <si>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</si>
  <si>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</si>
  <si>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</si>
  <si>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</si>
  <si>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</si>
  <si>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</si>
  <si>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</si>
  <si>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</si>
  <si>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</si>
  <si>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</si>
  <si>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</si>
  <si>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</si>
  <si>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</si>
  <si>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</si>
  <si>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</si>
  <si>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</si>
  <si>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</si>
  <si>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</si>
  <si>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</si>
  <si>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</si>
  <si>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</si>
  <si>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</si>
  <si>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</si>
  <si>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</si>
  <si>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</si>
  <si>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</si>
  <si>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</si>
  <si>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</si>
  <si>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</si>
  <si>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</si>
  <si>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</si>
  <si>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</si>
  <si>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</si>
  <si>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</si>
  <si>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</si>
  <si>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</si>
  <si>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</si>
  <si>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</si>
  <si>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</si>
  <si>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</si>
  <si>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</si>
  <si>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</si>
  <si>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</si>
  <si>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</si>
  <si>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</si>
  <si>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</si>
  <si>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</si>
  <si>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</si>
  <si>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</si>
  <si>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</si>
  <si>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</si>
  <si>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</si>
  <si>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</si>
  <si>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</si>
  <si>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</si>
  <si>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</si>
  <si>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</si>
  <si>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</si>
  <si>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</si>
  <si>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</si>
  <si>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</si>
  <si>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</si>
  <si>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</si>
  <si>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</si>
  <si>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</si>
  <si>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</si>
  <si>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</si>
  <si>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</si>
  <si>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</si>
  <si>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</si>
  <si>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</si>
  <si>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</si>
  <si>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</si>
  <si>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</si>
  <si>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</si>
  <si>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</si>
  <si>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</si>
  <si>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</si>
  <si>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</si>
  <si>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</si>
  <si>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</si>
  <si>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</si>
  <si>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</si>
  <si>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</si>
  <si>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</si>
  <si>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</si>
  <si>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</si>
  <si>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</si>
  <si>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</si>
  <si>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</si>
  <si>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</si>
  <si>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</si>
  <si>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</si>
  <si>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</si>
  <si>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</si>
  <si>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</si>
  <si>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</si>
  <si>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</si>
  <si>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</si>
  <si>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</si>
  <si>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</si>
  <si>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</si>
  <si>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</si>
  <si>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</si>
  <si>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</si>
  <si>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</si>
  <si>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</si>
  <si>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</si>
  <si>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</si>
  <si>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</si>
  <si>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</si>
  <si>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</si>
  <si>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</si>
  <si>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</si>
  <si>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</si>
  <si>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</si>
  <si>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</si>
  <si>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</si>
  <si>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</si>
  <si>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</si>
  <si>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</si>
  <si>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</si>
  <si>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</si>
  <si>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</si>
  <si>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</si>
  <si>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</si>
  <si>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</si>
  <si>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</si>
  <si>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</si>
  <si>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</si>
  <si>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</si>
  <si>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</si>
  <si>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</si>
  <si>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</si>
  <si>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</si>
  <si>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</si>
  <si>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</si>
  <si>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</si>
  <si>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</si>
  <si>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</si>
  <si>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</si>
  <si>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</si>
  <si>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</si>
  <si>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</si>
  <si>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</si>
  <si>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</si>
  <si>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</si>
  <si>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</si>
  <si>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</si>
  <si>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</si>
  <si>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</si>
  <si>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</si>
  <si>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</si>
  <si>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</si>
  <si>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</si>
  <si>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</si>
  <si>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</si>
  <si>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</si>
  <si>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</si>
  <si>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</si>
  <si>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</si>
  <si>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</si>
  <si>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</si>
  <si>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</si>
  <si>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</si>
  <si>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</si>
  <si>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</si>
  <si>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</si>
  <si>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</si>
  <si>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</si>
  <si>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</si>
  <si>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</si>
  <si>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</si>
  <si>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</si>
  <si>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</si>
  <si>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</si>
  <si>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</si>
  <si>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</si>
  <si>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</si>
  <si>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</si>
  <si>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</si>
  <si>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</si>
  <si>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</si>
  <si>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</si>
  <si>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</si>
  <si>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</si>
  <si>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</si>
  <si>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</si>
  <si>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</si>
  <si>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</si>
  <si>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</si>
  <si>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</si>
  <si>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</si>
  <si>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</si>
  <si>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</si>
  <si>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</si>
  <si>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</si>
  <si>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</si>
  <si>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</si>
  <si>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</si>
  <si>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</si>
  <si>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</si>
  <si>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</si>
  <si>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</si>
  <si>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</si>
  <si>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</si>
  <si>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</si>
  <si>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</si>
  <si>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</si>
  <si>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</si>
  <si>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</si>
  <si>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</si>
  <si>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</si>
  <si>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</si>
  <si>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</si>
  <si>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</si>
  <si>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</si>
  <si>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</si>
  <si>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</si>
  <si>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</si>
  <si>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</si>
  <si>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</si>
  <si>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</si>
  <si>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</si>
  <si>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</si>
  <si>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</si>
  <si>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</si>
  <si>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</si>
  <si>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</si>
  <si>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</si>
  <si>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</si>
  <si>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</si>
  <si>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</si>
  <si>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</si>
  <si>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</si>
  <si>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</si>
  <si>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</si>
  <si>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</si>
  <si>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</si>
  <si>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</si>
  <si>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</si>
  <si>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</si>
  <si>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</si>
  <si>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</si>
  <si>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</si>
  <si>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</si>
  <si>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</si>
  <si>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</si>
  <si>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</si>
  <si>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</si>
  <si>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</si>
  <si>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</si>
  <si>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</si>
  <si>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</si>
  <si>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</si>
  <si>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</si>
  <si>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</si>
  <si>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</si>
  <si>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</si>
  <si>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</si>
  <si>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</si>
  <si>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</si>
  <si>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</si>
  <si>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</si>
  <si>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</si>
  <si>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</si>
  <si>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</si>
  <si>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</si>
  <si>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</si>
  <si>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</si>
  <si>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</si>
  <si>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</si>
  <si>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</si>
  <si>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</si>
  <si>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</si>
  <si>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</si>
  <si>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</si>
  <si>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</si>
  <si>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</si>
  <si>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</si>
  <si>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</si>
  <si>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</si>
  <si>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</si>
  <si>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</si>
  <si>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</si>
  <si>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</si>
  <si>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</si>
  <si>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</si>
  <si>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</si>
  <si>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</si>
  <si>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</si>
  <si>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</si>
  <si>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</si>
  <si>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</si>
  <si>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</si>
  <si>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</si>
  <si>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</si>
  <si>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</si>
  <si>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</si>
  <si>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</si>
  <si>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</si>
  <si>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</si>
  <si>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</si>
  <si>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</si>
  <si>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</si>
  <si>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</si>
  <si>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</si>
  <si>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</si>
  <si>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</si>
  <si>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</si>
  <si>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</si>
  <si>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</si>
  <si>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</si>
  <si>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</si>
  <si>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</si>
  <si>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</si>
  <si>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</si>
  <si>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</si>
  <si>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</si>
  <si>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</si>
  <si>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</si>
  <si>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</si>
  <si>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</si>
  <si>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</si>
  <si>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</si>
  <si>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</si>
  <si>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</si>
  <si>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</si>
  <si>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</si>
  <si>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</si>
  <si>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</si>
  <si>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</si>
  <si>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</si>
  <si>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</si>
  <si>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</si>
  <si>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</si>
  <si>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</si>
  <si>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</si>
  <si>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</si>
  <si>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</si>
  <si>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</si>
  <si>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</si>
  <si>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</si>
  <si>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</si>
  <si>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</si>
  <si>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</si>
  <si>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</si>
  <si>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</si>
  <si>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</si>
  <si>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</si>
  <si>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</si>
  <si>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</si>
  <si>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</si>
  <si>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</si>
  <si>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</si>
  <si>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</si>
  <si>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</si>
  <si>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</si>
  <si>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</si>
  <si>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</si>
  <si>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</si>
  <si>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</si>
  <si>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</si>
  <si>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</si>
  <si>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</si>
  <si>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</si>
  <si>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</si>
  <si>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</si>
  <si>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</si>
  <si>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</si>
  <si>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</si>
  <si>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</si>
  <si>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</si>
  <si>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</si>
  <si>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</si>
  <si>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</si>
  <si>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</si>
  <si>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</si>
  <si>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</si>
  <si>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</si>
  <si>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</si>
  <si>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</si>
  <si>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</si>
  <si>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</si>
  <si>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</si>
  <si>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</si>
  <si>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</si>
  <si>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</si>
  <si>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</si>
  <si>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</si>
  <si>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</si>
  <si>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</si>
  <si>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</si>
  <si>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</si>
  <si>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</si>
  <si>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</si>
  <si>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</si>
  <si>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</si>
  <si>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</si>
  <si>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</si>
  <si>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</si>
  <si>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</si>
  <si>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</si>
  <si>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</si>
  <si>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</si>
  <si>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</si>
  <si>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</si>
  <si>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</si>
  <si>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</si>
  <si>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</si>
  <si>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</si>
  <si>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</si>
  <si>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</si>
  <si>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</si>
  <si>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</si>
  <si>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</si>
  <si>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</si>
  <si>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</si>
  <si>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</si>
  <si>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</si>
  <si>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</si>
  <si>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</si>
  <si>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</si>
  <si>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</si>
  <si>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</si>
  <si>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</si>
  <si>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</si>
  <si>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</si>
  <si>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</si>
  <si>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</si>
  <si>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</si>
  <si>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</si>
  <si>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</si>
  <si>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</si>
  <si>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</si>
  <si>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</si>
  <si>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</si>
  <si>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</si>
  <si>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</si>
  <si>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</si>
  <si>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</si>
  <si>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</si>
  <si>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</si>
  <si>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</si>
  <si>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</si>
  <si>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</si>
  <si>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</si>
  <si>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</si>
  <si>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</si>
  <si>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</si>
  <si>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</si>
  <si>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</si>
  <si>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</si>
  <si>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</si>
  <si>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</si>
  <si>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</si>
  <si>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</si>
  <si>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</si>
  <si>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</si>
  <si>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</si>
  <si>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</si>
  <si>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</si>
  <si>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</si>
  <si>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</si>
  <si>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</si>
  <si>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</si>
  <si>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</si>
  <si>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</si>
  <si>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</si>
  <si>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</si>
  <si>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</si>
  <si>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</si>
  <si>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</si>
  <si>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</si>
  <si>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</si>
  <si>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</si>
  <si>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</si>
  <si>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</si>
  <si>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</si>
  <si>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</si>
  <si>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</si>
  <si>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</si>
  <si>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</si>
  <si>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</si>
  <si>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</si>
  <si>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</si>
  <si>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</si>
  <si>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</si>
  <si>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</si>
  <si>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</si>
  <si>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</si>
  <si>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</si>
  <si>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</si>
  <si>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</si>
  <si>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</si>
  <si>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</si>
  <si>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</si>
  <si>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</si>
  <si>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</si>
  <si>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</si>
  <si>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</si>
  <si>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</si>
  <si>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</si>
  <si>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</si>
  <si>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</si>
  <si>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</si>
  <si>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</si>
  <si>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</si>
  <si>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</si>
  <si>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</si>
  <si>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</si>
  <si>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</si>
  <si>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</si>
  <si>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</si>
  <si>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</si>
  <si>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</si>
  <si>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</si>
  <si>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</si>
  <si>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</si>
  <si>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</si>
  <si>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</si>
  <si>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</si>
  <si>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</si>
  <si>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</si>
  <si>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</si>
  <si>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</si>
  <si>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</si>
  <si>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</si>
  <si>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</si>
  <si>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</si>
  <si>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</si>
  <si>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</si>
  <si>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</si>
  <si>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</si>
  <si>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</si>
  <si>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</si>
  <si>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</si>
  <si>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</si>
  <si>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</si>
  <si>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</si>
  <si>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</si>
  <si>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</si>
  <si>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</si>
  <si>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</si>
  <si>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</si>
  <si>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</si>
  <si>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</si>
  <si>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</si>
  <si>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</si>
  <si>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</si>
  <si>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</si>
  <si>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</si>
  <si>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</si>
  <si>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</si>
  <si>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</si>
  <si>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</si>
  <si>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</si>
  <si>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</si>
  <si>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</si>
  <si>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</si>
  <si>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</si>
  <si>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</si>
  <si>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</si>
  <si>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</si>
  <si>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</si>
  <si>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</si>
  <si>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</si>
  <si>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</si>
  <si>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</si>
  <si>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</si>
  <si>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</si>
  <si>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</si>
  <si>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</si>
  <si>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</si>
  <si>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</si>
  <si>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</si>
  <si>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</si>
  <si>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</si>
  <si>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</si>
  <si>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</si>
  <si>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</si>
  <si>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</si>
  <si>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</si>
  <si>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</si>
  <si>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</si>
  <si>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</si>
  <si>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</si>
  <si>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</si>
  <si>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</si>
  <si>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</si>
  <si>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</si>
  <si>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</si>
  <si>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</si>
  <si>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</si>
  <si>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</si>
  <si>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</si>
  <si>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</si>
  <si>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</si>
  <si>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</si>
  <si>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</si>
  <si>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</si>
  <si>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</si>
  <si>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</si>
  <si>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</si>
  <si>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</si>
  <si>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</si>
  <si>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</si>
  <si>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</si>
  <si>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</si>
  <si>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</si>
  <si>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</si>
  <si>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</si>
  <si>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</si>
  <si>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</si>
  <si>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</si>
  <si>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</si>
  <si>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</si>
  <si>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</si>
  <si>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</si>
  <si>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</si>
  <si>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</si>
  <si>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</si>
  <si>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</si>
  <si>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</si>
  <si>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</si>
  <si>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</si>
  <si>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</si>
  <si>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</si>
  <si>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</si>
  <si>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</si>
  <si>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</si>
  <si>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</si>
  <si>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</si>
  <si>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</si>
  <si>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</si>
  <si>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</si>
  <si>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</si>
  <si>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</si>
  <si>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</si>
  <si>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</si>
  <si>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</si>
  <si>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</si>
  <si>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</si>
  <si>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</si>
  <si>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</si>
  <si>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</si>
  <si>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</si>
  <si>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</si>
  <si>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</si>
  <si>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</si>
  <si>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</si>
  <si>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</si>
  <si>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</si>
  <si>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</si>
  <si>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</si>
  <si>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</si>
  <si>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</si>
  <si>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</si>
  <si>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</si>
  <si>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</si>
  <si>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</si>
  <si>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</si>
  <si>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</si>
  <si>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</si>
  <si>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</si>
  <si>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</si>
  <si>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</si>
  <si>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</si>
  <si>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</si>
  <si>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</si>
  <si>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</si>
  <si>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</si>
  <si>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</si>
  <si>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</si>
  <si>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</si>
  <si>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</si>
  <si>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</si>
  <si>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</si>
  <si>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</si>
  <si>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</si>
  <si>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</si>
  <si>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</si>
  <si>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</si>
  <si>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</si>
  <si>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</si>
  <si>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</si>
  <si>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</si>
  <si>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</si>
  <si>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</si>
  <si>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</si>
  <si>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</si>
  <si>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</si>
  <si>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</si>
  <si>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</si>
  <si>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</si>
  <si>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</si>
  <si>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</si>
  <si>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</si>
  <si>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</si>
  <si>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</si>
  <si>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</si>
  <si>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</si>
  <si>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</si>
  <si>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</si>
  <si>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</si>
  <si>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</si>
  <si>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</si>
  <si>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</si>
  <si>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</si>
  <si>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</si>
  <si>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</si>
  <si>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</si>
  <si>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</si>
  <si>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</si>
  <si>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</si>
  <si>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</si>
  <si>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</si>
  <si>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</si>
  <si>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</si>
  <si>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</si>
  <si>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</si>
  <si>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</si>
  <si>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</si>
  <si>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</si>
  <si>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</si>
  <si>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</si>
  <si>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</si>
  <si>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</si>
  <si>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</si>
  <si>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</si>
  <si>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</si>
  <si>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</si>
  <si>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</si>
  <si>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</si>
  <si>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</si>
  <si>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</si>
  <si>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</si>
  <si>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</si>
  <si>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</si>
  <si>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</si>
  <si>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</si>
  <si>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</si>
  <si>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</si>
  <si>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</si>
  <si>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</si>
  <si>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</si>
  <si>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</si>
  <si>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</si>
  <si>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</si>
  <si>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</si>
  <si>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</si>
  <si>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</si>
  <si>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</si>
  <si>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</si>
  <si>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</si>
  <si>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</si>
  <si>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</si>
  <si>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</si>
  <si>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</si>
  <si>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</si>
  <si>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</si>
  <si>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</si>
  <si>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</si>
  <si>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</si>
  <si>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</si>
  <si>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</si>
  <si>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</si>
  <si>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</si>
  <si>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</si>
  <si>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</si>
  <si>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</si>
  <si>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</si>
  <si>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</si>
  <si>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</si>
  <si>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</si>
  <si>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</si>
  <si>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</si>
  <si>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</si>
  <si>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</si>
  <si>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</si>
  <si>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</si>
  <si>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</si>
  <si>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</si>
  <si>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</si>
  <si>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</si>
  <si>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</si>
  <si>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</si>
  <si>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</si>
  <si>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</si>
  <si>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</si>
  <si>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</si>
  <si>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</si>
  <si>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</si>
  <si>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</si>
  <si>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</si>
  <si>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</si>
  <si>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</si>
  <si>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</si>
  <si>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</si>
  <si>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</si>
  <si>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</si>
  <si>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</si>
  <si>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</si>
  <si>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</si>
  <si>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</si>
  <si>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</si>
  <si>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</si>
  <si>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</si>
  <si>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</si>
  <si>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</si>
  <si>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</si>
  <si>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</si>
  <si>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</si>
  <si>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</si>
  <si>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</si>
  <si>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</si>
  <si>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</si>
  <si>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</si>
  <si>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</si>
  <si>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</si>
  <si>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</si>
  <si>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</si>
  <si>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</si>
  <si>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</si>
  <si>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</si>
  <si>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</si>
  <si>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</si>
  <si>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</si>
  <si>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</si>
  <si>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</si>
  <si>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</si>
  <si>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</si>
  <si>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</si>
  <si>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</si>
  <si>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</si>
  <si>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</si>
  <si>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</si>
  <si>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</si>
  <si>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</si>
  <si>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</si>
  <si>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</si>
  <si>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</si>
  <si>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</si>
  <si>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</si>
  <si>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</si>
  <si>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</si>
  <si>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</si>
  <si>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</si>
  <si>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</si>
  <si>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</si>
  <si>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</si>
  <si>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</si>
  <si>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</si>
  <si>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</si>
  <si>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</si>
  <si>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</si>
  <si>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</si>
  <si>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</si>
  <si>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</si>
  <si>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</si>
  <si>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</si>
  <si>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</si>
  <si>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</si>
  <si>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</si>
  <si>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</si>
  <si>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</si>
  <si>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</si>
  <si>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</si>
  <si>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</si>
  <si>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</si>
  <si>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</si>
  <si>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</si>
  <si>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</si>
  <si>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</si>
  <si>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</si>
  <si>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</si>
  <si>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</si>
  <si>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</si>
  <si>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</si>
  <si>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</si>
  <si>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</si>
  <si>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</si>
  <si>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</si>
  <si>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</si>
  <si>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</si>
  <si>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</si>
  <si>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</si>
  <si>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</si>
  <si>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</si>
  <si>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</si>
  <si>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</si>
  <si>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</si>
  <si>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</si>
  <si>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</si>
  <si>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</si>
  <si>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</si>
  <si>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</si>
  <si>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</si>
  <si>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</si>
  <si>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</si>
  <si>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</si>
  <si>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</si>
  <si>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</si>
  <si>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</si>
  <si>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</si>
  <si>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</si>
  <si>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</si>
  <si>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</si>
  <si>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</si>
  <si>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</si>
  <si>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</si>
  <si>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</si>
  <si>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</si>
  <si>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</si>
  <si>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</si>
  <si>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</si>
  <si>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</si>
  <si>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</si>
  <si>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</si>
  <si>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</si>
  <si>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</si>
  <si>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</si>
  <si>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</si>
  <si>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</si>
  <si>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</si>
  <si>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</si>
  <si>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</si>
  <si>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</si>
  <si>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</si>
  <si>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</si>
  <si>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</si>
  <si>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</si>
  <si>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</si>
  <si>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</si>
  <si>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</si>
  <si>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</si>
  <si>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</si>
  <si>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</si>
  <si>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</si>
  <si>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</si>
  <si>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</si>
  <si>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</si>
  <si>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</si>
  <si>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</si>
  <si>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</si>
  <si>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</si>
  <si>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</si>
  <si>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</si>
  <si>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</si>
  <si>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</si>
  <si>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</si>
  <si>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</si>
  <si>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</si>
  <si>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</si>
  <si>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</si>
  <si>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</si>
  <si>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</si>
  <si>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</si>
  <si>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</si>
  <si>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</si>
  <si>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</si>
  <si>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</si>
  <si>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</si>
  <si>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</si>
  <si>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</si>
  <si>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</si>
  <si>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</si>
  <si>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</si>
  <si>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</si>
  <si>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</si>
  <si>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</si>
  <si>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</si>
  <si>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</si>
  <si>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</si>
  <si>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</si>
  <si>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</si>
  <si>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</si>
  <si>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</si>
  <si>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</si>
  <si>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</si>
  <si>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</si>
  <si>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</si>
  <si>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</si>
  <si>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</si>
  <si>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</si>
  <si>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</si>
  <si>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</si>
  <si>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</si>
  <si>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</si>
  <si>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</si>
  <si>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</si>
  <si>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</si>
  <si>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</si>
  <si>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</si>
  <si>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</si>
  <si>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</si>
  <si>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</si>
  <si>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</si>
  <si>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</si>
  <si>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</si>
  <si>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</si>
  <si>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</si>
  <si>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</si>
  <si>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</si>
  <si>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</si>
  <si>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</si>
  <si>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</si>
  <si>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</si>
  <si>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</si>
  <si>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</si>
  <si>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</si>
  <si>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</si>
  <si>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</si>
  <si>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</si>
  <si>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</si>
  <si>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</si>
  <si>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</si>
  <si>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</si>
  <si>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</si>
  <si>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</si>
  <si>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</si>
  <si>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</si>
  <si>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</si>
  <si>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</si>
  <si>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</si>
  <si>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</si>
  <si>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</si>
  <si>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</si>
  <si>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</si>
  <si>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</si>
  <si>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</si>
  <si>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</si>
  <si>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</si>
  <si>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</si>
  <si>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</si>
  <si>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</si>
  <si>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</si>
  <si>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</si>
  <si>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</si>
  <si>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</si>
  <si>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</si>
  <si>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</si>
  <si>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</si>
  <si>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</si>
  <si>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</si>
  <si>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</si>
  <si>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</si>
  <si>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</si>
  <si>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</si>
  <si>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</si>
  <si>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</si>
  <si>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</si>
  <si>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</si>
  <si>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</si>
  <si>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</si>
  <si>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</si>
  <si>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</si>
  <si>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</si>
  <si>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</si>
  <si>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</si>
  <si>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</si>
  <si>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</si>
  <si>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</si>
  <si>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</si>
  <si>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</si>
  <si>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</si>
  <si>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</si>
  <si>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</si>
  <si>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</si>
  <si>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</si>
  <si>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</si>
  <si>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</si>
  <si>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</si>
  <si>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</si>
  <si>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</si>
  <si>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</si>
  <si>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</si>
  <si>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</si>
  <si>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</si>
  <si>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</si>
  <si>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</si>
  <si>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</si>
  <si>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</si>
  <si>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</si>
  <si>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</si>
  <si>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</si>
  <si>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</si>
  <si>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</si>
  <si>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</si>
  <si>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</si>
  <si>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</si>
  <si>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</si>
  <si>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</si>
  <si>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</si>
  <si>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</si>
  <si>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</si>
  <si>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</si>
  <si>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</si>
  <si>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</si>
  <si>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</si>
  <si>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</si>
  <si>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</si>
  <si>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</si>
  <si>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</si>
  <si>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</si>
  <si>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</si>
  <si>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</si>
  <si>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</si>
  <si>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</si>
  <si>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</si>
  <si>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</si>
  <si>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</si>
  <si>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</si>
  <si>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</si>
  <si>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</si>
  <si>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</si>
  <si>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</si>
  <si>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</si>
  <si>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</si>
  <si>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</si>
  <si>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</si>
  <si>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</si>
  <si>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</si>
  <si>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</si>
  <si>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</si>
  <si>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</si>
  <si>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</si>
  <si>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</si>
  <si>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</si>
  <si>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</si>
  <si>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</si>
  <si>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</si>
  <si>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</si>
  <si>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</si>
  <si>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</si>
  <si>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</si>
  <si>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</si>
  <si>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</si>
  <si>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</si>
  <si>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</si>
  <si>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</si>
  <si>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</si>
  <si>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</si>
  <si>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</si>
  <si>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</si>
  <si>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</si>
  <si>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</si>
  <si>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</si>
  <si>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</si>
  <si>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</si>
  <si>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</si>
  <si>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</si>
  <si>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</si>
  <si>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</si>
  <si>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</si>
  <si>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</si>
  <si>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</si>
  <si>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</si>
  <si>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</si>
  <si>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</si>
  <si>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</si>
  <si>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</si>
  <si>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</si>
  <si>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</si>
  <si>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</si>
  <si>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</si>
  <si>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</si>
  <si>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</si>
  <si>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</si>
  <si>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</si>
  <si>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</si>
  <si>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</si>
  <si>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</si>
  <si>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</si>
  <si>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</si>
  <si>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</si>
  <si>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</si>
  <si>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</si>
  <si>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</si>
  <si>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</si>
  <si>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</si>
  <si>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</si>
  <si>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</si>
  <si>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</si>
  <si>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</si>
  <si>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</si>
  <si>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</si>
  <si>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</si>
  <si>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</si>
  <si>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</si>
  <si>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</si>
  <si>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</si>
  <si>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</si>
  <si>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</si>
  <si>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</si>
  <si>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</si>
  <si>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</si>
  <si>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</si>
  <si>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</si>
  <si>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</si>
  <si>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</si>
  <si>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</si>
  <si>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</si>
  <si>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</si>
  <si>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</si>
  <si>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</si>
  <si>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</si>
  <si>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</si>
  <si>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</si>
  <si>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</si>
  <si>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</si>
  <si>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</si>
  <si>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</si>
  <si>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</si>
  <si>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</si>
  <si>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</si>
  <si>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</si>
  <si>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</si>
  <si>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</si>
  <si>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</si>
  <si>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</si>
  <si>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</si>
  <si>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</si>
  <si>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</si>
  <si>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</si>
  <si>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</si>
  <si>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</si>
  <si>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</si>
  <si>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</si>
  <si>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</si>
  <si>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</si>
  <si>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</si>
  <si>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</si>
  <si>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</si>
  <si>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</si>
  <si>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</si>
  <si>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</si>
  <si>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</si>
  <si>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</si>
  <si>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</si>
  <si>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</si>
  <si>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</si>
  <si>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</si>
  <si>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</si>
  <si>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</si>
  <si>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</si>
  <si>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</si>
  <si>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</si>
  <si>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</si>
  <si>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</si>
  <si>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</si>
  <si>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</si>
  <si>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</si>
  <si>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</si>
  <si>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</si>
  <si>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</si>
  <si>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</si>
  <si>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</si>
  <si>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</si>
  <si>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</si>
  <si>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</si>
  <si>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</si>
  <si>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</si>
  <si>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</si>
  <si>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</si>
  <si>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</si>
  <si>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</si>
  <si>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</si>
  <si>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</si>
  <si>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</si>
  <si>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</si>
  <si>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</si>
  <si>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</si>
  <si>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</si>
  <si>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</si>
  <si>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</si>
  <si>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</si>
  <si>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</si>
  <si>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</si>
  <si>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</si>
  <si>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</si>
  <si>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</si>
  <si>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</si>
  <si>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</si>
  <si>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</si>
  <si>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</si>
  <si>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</si>
  <si>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</si>
  <si>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</si>
  <si>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</si>
  <si>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</si>
  <si>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</si>
  <si>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</si>
  <si>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</si>
  <si>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</si>
  <si>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</si>
  <si>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</si>
  <si>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</si>
  <si>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</si>
  <si>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</si>
  <si>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</si>
  <si>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</si>
  <si>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</si>
  <si>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</si>
  <si>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</si>
  <si>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</si>
  <si>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</si>
  <si>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</si>
  <si>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</si>
  <si>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</si>
  <si>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</si>
  <si>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</si>
  <si>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</si>
  <si>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</si>
  <si>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</si>
  <si>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</si>
  <si>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</si>
  <si>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</si>
  <si>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</si>
  <si>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</si>
  <si>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</si>
  <si>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</si>
  <si>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</si>
  <si>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</si>
  <si>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</si>
  <si>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</si>
  <si>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</si>
  <si>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</si>
  <si>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</si>
  <si>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</si>
  <si>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</si>
  <si>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</si>
  <si>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</si>
  <si>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</si>
  <si>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</si>
  <si>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</si>
  <si>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</si>
  <si>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</si>
  <si>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</si>
  <si>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</si>
  <si>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</si>
  <si>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</si>
  <si>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</si>
  <si>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</si>
  <si>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</si>
  <si>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</si>
  <si>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</si>
  <si>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</si>
  <si>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</si>
  <si>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</si>
  <si>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</si>
  <si>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</si>
  <si>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</si>
  <si>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</si>
  <si>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</si>
  <si>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</si>
  <si>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</si>
  <si>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</si>
  <si>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</si>
  <si>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</si>
  <si>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</si>
  <si>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</si>
  <si>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</si>
  <si>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</si>
  <si>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</si>
  <si>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</si>
  <si>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</si>
  <si>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</si>
  <si>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</si>
  <si>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</si>
  <si>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</si>
  <si>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</si>
  <si>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</si>
  <si>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</si>
  <si>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</si>
  <si>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</si>
  <si>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</si>
  <si>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</si>
  <si>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</si>
  <si>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</si>
  <si>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</si>
  <si>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</si>
  <si>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</si>
  <si>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</si>
  <si>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</si>
  <si>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</si>
  <si>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</si>
  <si>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</si>
  <si>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</si>
  <si>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</si>
  <si>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</si>
  <si>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</si>
  <si>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</si>
  <si>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</si>
  <si>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</si>
  <si>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</si>
  <si>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</si>
  <si>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</si>
  <si>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</si>
  <si>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</si>
  <si>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</si>
  <si>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</si>
  <si>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</si>
  <si>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</si>
  <si>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</si>
  <si>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</si>
  <si>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</si>
  <si>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</si>
  <si>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</si>
  <si>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</si>
  <si>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</si>
  <si>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</si>
  <si>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</si>
  <si>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</si>
  <si>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</si>
  <si>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</si>
  <si>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</si>
  <si>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</si>
  <si>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</si>
  <si>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</si>
  <si>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</si>
  <si>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</si>
  <si>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</si>
  <si>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</si>
  <si>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</si>
  <si>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</si>
  <si>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</si>
  <si>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</si>
  <si>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</si>
  <si>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</si>
  <si>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</si>
  <si>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</si>
  <si>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</si>
  <si>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</si>
  <si>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</si>
  <si>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</si>
  <si>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</si>
  <si>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</si>
  <si>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</si>
  <si>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</si>
  <si>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</si>
  <si>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</si>
  <si>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</si>
  <si>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</si>
  <si>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</si>
  <si>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</si>
  <si>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</si>
  <si>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</si>
  <si>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</si>
  <si>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</si>
  <si>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</si>
  <si>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</si>
  <si>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</si>
  <si>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</si>
  <si>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</si>
  <si>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</si>
  <si>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</si>
  <si>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</si>
  <si>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</si>
  <si>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</si>
  <si>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</si>
  <si>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</si>
  <si>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</si>
  <si>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</si>
  <si>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</si>
  <si>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</si>
  <si>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</si>
  <si>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</si>
  <si>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</si>
  <si>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</si>
  <si>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</si>
  <si>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</si>
  <si>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</si>
  <si>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</si>
  <si>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</si>
  <si>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</si>
  <si>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</si>
  <si>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</si>
  <si>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</si>
  <si>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</si>
  <si>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</si>
  <si>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</si>
  <si>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</si>
  <si>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</si>
  <si>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</si>
  <si>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</si>
  <si>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</si>
  <si>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</si>
  <si>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</si>
  <si>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</si>
  <si>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</si>
  <si>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</si>
  <si>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</si>
  <si>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</si>
  <si>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</si>
  <si>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</si>
  <si>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</si>
  <si>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</si>
  <si>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</si>
  <si>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</si>
  <si>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</si>
  <si>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</si>
  <si>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</si>
  <si>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</si>
  <si>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</si>
  <si>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</si>
  <si>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</si>
  <si>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</si>
  <si>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</si>
  <si>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</si>
  <si>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</si>
  <si>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</si>
  <si>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</si>
  <si>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</si>
  <si>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</si>
  <si>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</si>
  <si>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</si>
  <si>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</si>
  <si>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</si>
  <si>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</si>
  <si>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</si>
  <si>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</si>
  <si>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</si>
  <si>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</si>
  <si>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</si>
  <si>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</si>
  <si>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</si>
  <si>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</si>
  <si>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</si>
  <si>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</si>
  <si>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</si>
  <si>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</si>
  <si>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</si>
  <si>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</si>
  <si>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</si>
  <si>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</si>
  <si>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</si>
  <si>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</si>
  <si>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</si>
  <si>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</si>
  <si>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</si>
  <si>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</si>
  <si>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</si>
  <si>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</si>
  <si>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</si>
  <si>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</si>
  <si>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</si>
  <si>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</si>
  <si>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</si>
  <si>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</si>
  <si>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</si>
  <si>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</si>
  <si>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</si>
  <si>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</si>
  <si>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</si>
  <si>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</si>
  <si>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</si>
  <si>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</si>
  <si>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</si>
  <si>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</si>
  <si>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</si>
  <si>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</si>
  <si>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</si>
  <si>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</si>
  <si>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</si>
  <si>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</si>
  <si>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</si>
  <si>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</si>
  <si>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</si>
  <si>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</si>
  <si>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</si>
  <si>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</si>
  <si>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</si>
  <si>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</si>
  <si>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</si>
  <si>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</si>
  <si>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</si>
  <si>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</si>
  <si>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</si>
  <si>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</si>
  <si>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</si>
  <si>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</si>
  <si>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</si>
  <si>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</si>
  <si>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</si>
  <si>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</si>
  <si>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</si>
  <si>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</si>
  <si>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</si>
  <si>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</si>
  <si>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</si>
  <si>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</si>
  <si>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</si>
  <si>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</si>
  <si>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</si>
  <si>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</si>
  <si>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</si>
  <si>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</si>
  <si>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</si>
  <si>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</si>
  <si>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</si>
  <si>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</si>
  <si>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</si>
  <si>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</si>
  <si>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</si>
  <si>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</si>
  <si>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</si>
  <si>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</si>
  <si>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</si>
  <si>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</si>
  <si>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</si>
  <si>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</si>
  <si>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</si>
  <si>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</si>
  <si>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</si>
  <si>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</si>
  <si>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</si>
  <si>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</si>
  <si>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</si>
  <si>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</si>
  <si>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</si>
  <si>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</si>
  <si>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</si>
  <si>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</si>
  <si>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</si>
  <si>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</si>
  <si>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</si>
  <si>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</si>
  <si>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</si>
  <si>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</si>
  <si>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</si>
  <si>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</si>
  <si>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</si>
  <si>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</si>
  <si>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</si>
  <si>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</si>
  <si>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</si>
  <si>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</si>
  <si>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</si>
  <si>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</si>
  <si>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</si>
  <si>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</si>
  <si>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</si>
  <si>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</si>
  <si>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</si>
  <si>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</si>
  <si>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</si>
  <si>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</si>
  <si>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</si>
  <si>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</si>
  <si>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</si>
  <si>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</si>
  <si>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</si>
  <si>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</si>
  <si>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</si>
  <si>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</si>
  <si>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</si>
  <si>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</si>
  <si>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</si>
  <si>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</si>
  <si>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</si>
  <si>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</si>
  <si>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</si>
  <si>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</si>
  <si>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</si>
  <si>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</si>
  <si>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</si>
  <si>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</si>
  <si>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</si>
  <si>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</si>
  <si>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</si>
  <si>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</si>
  <si>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</si>
  <si>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</si>
  <si>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</si>
  <si>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</si>
  <si>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</si>
  <si>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</si>
  <si>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</si>
  <si>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</si>
  <si>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</si>
  <si>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</si>
  <si>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</si>
  <si>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</si>
  <si>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</si>
  <si>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</si>
  <si>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</si>
  <si>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</si>
  <si>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</si>
  <si>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</si>
  <si>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</si>
  <si>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</si>
  <si>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</si>
  <si>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</si>
  <si>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</si>
  <si>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</si>
  <si>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</si>
  <si>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</si>
  <si>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</si>
  <si>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</si>
  <si>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</si>
  <si>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</si>
  <si>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</si>
  <si>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</si>
  <si>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</si>
  <si>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</si>
  <si>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</si>
  <si>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</si>
  <si>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</si>
  <si>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</si>
  <si>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</si>
  <si>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</si>
  <si>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</si>
  <si>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</si>
  <si>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</si>
  <si>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</si>
  <si>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</si>
  <si>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</si>
  <si>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</si>
  <si>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</si>
  <si>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</si>
  <si>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</si>
  <si>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</si>
  <si>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</si>
  <si>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</si>
  <si>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</si>
  <si>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</si>
  <si>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</si>
  <si>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</si>
  <si>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</si>
  <si>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</si>
  <si>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</si>
  <si>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</si>
  <si>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</si>
  <si>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</si>
  <si>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</si>
  <si>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</si>
  <si>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</si>
  <si>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</si>
  <si>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</si>
  <si>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</si>
  <si>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</si>
  <si>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</si>
  <si>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</si>
  <si>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</si>
  <si>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</si>
  <si>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</si>
  <si>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</si>
  <si>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</si>
  <si>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</si>
  <si>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</si>
  <si>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</si>
  <si>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</si>
  <si>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</si>
  <si>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</si>
  <si>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</si>
  <si>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</si>
  <si>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</si>
  <si>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</si>
  <si>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</si>
  <si>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</si>
  <si>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</si>
  <si>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</si>
  <si>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</si>
  <si>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</si>
  <si>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</si>
  <si>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</si>
  <si>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</si>
  <si>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</si>
  <si>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</si>
  <si>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</si>
  <si>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</si>
  <si>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</si>
  <si>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</si>
  <si>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</si>
  <si>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</si>
  <si>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</si>
  <si>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</si>
  <si>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</si>
  <si>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</si>
  <si>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</si>
  <si>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</si>
  <si>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</si>
  <si>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</si>
  <si>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</si>
  <si>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</si>
  <si>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</si>
  <si>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</si>
  <si>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</si>
  <si>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</si>
  <si>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</si>
  <si>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</si>
  <si>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</si>
  <si>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</si>
  <si>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</si>
  <si>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</si>
  <si>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</si>
  <si>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</si>
  <si>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</si>
  <si>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</si>
  <si>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</si>
  <si>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</si>
  <si>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</si>
  <si>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</si>
  <si>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</si>
  <si>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</si>
  <si>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</si>
  <si>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</si>
  <si>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</si>
  <si>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</si>
  <si>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</si>
  <si>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</si>
  <si>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</si>
  <si>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</si>
  <si>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</si>
  <si>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</si>
  <si>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</si>
  <si>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</si>
  <si>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</si>
  <si>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</si>
  <si>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</si>
  <si>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</si>
  <si>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</si>
  <si>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</si>
  <si>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</si>
  <si>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</si>
  <si>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</si>
  <si>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</si>
  <si>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</si>
  <si>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</si>
  <si>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</si>
  <si>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</si>
  <si>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</si>
  <si>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</si>
  <si>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</si>
  <si>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</si>
  <si>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</si>
  <si>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</si>
  <si>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</si>
  <si>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</si>
  <si>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</si>
  <si>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</si>
  <si>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</si>
  <si>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</si>
  <si>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</si>
  <si>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</si>
  <si>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</si>
  <si>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</si>
  <si>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</si>
  <si>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</si>
  <si>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</si>
  <si>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</si>
  <si>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</si>
  <si>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</si>
  <si>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</si>
  <si>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</si>
  <si>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</si>
  <si>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</si>
  <si>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</si>
  <si>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</si>
  <si>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</si>
  <si>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</si>
  <si>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</si>
  <si>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</si>
  <si>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</si>
  <si>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</si>
  <si>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</si>
  <si>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</si>
  <si>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</si>
  <si>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</si>
  <si>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</si>
  <si>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</si>
  <si>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</si>
  <si>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</si>
  <si>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</si>
  <si>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</si>
  <si>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</si>
  <si>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</si>
  <si>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</si>
  <si>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</si>
  <si>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</si>
  <si>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</si>
  <si>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</si>
  <si>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</si>
  <si>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</si>
  <si>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</si>
  <si>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</si>
  <si>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</si>
  <si>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</si>
  <si>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</si>
  <si>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</si>
  <si>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</si>
  <si>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</si>
  <si>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</si>
  <si>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</si>
  <si>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</si>
  <si>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</si>
  <si>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</si>
  <si>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</si>
  <si>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</si>
  <si>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</si>
  <si>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</si>
  <si>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</si>
  <si>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</si>
  <si>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</si>
  <si>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</si>
  <si>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</si>
  <si>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</si>
  <si>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</si>
  <si>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</si>
  <si>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</si>
  <si>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</si>
  <si>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</si>
  <si>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</si>
  <si>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</si>
  <si>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</si>
  <si>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</si>
  <si>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</si>
  <si>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</si>
  <si>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</si>
  <si>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</si>
  <si>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</si>
  <si>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</si>
  <si>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</si>
  <si>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</si>
  <si>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</si>
  <si>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</si>
  <si>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</si>
  <si>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</si>
  <si>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</si>
  <si>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</si>
  <si>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</si>
  <si>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</si>
  <si>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</si>
  <si>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</si>
  <si>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</si>
  <si>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</si>
  <si>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</si>
  <si>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</si>
  <si>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</si>
  <si>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</si>
  <si>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</si>
  <si>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</si>
  <si>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</si>
  <si>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</si>
  <si>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</si>
  <si>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</si>
  <si>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</si>
  <si>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</si>
  <si>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</si>
  <si>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</si>
  <si>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</si>
  <si>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</si>
  <si>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</si>
  <si>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</si>
  <si>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</si>
  <si>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</si>
  <si>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</si>
  <si>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</si>
  <si>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</si>
  <si>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</si>
  <si>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</si>
  <si>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</si>
  <si>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</si>
  <si>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</si>
  <si>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</si>
  <si>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</si>
  <si>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</si>
  <si>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</si>
  <si>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</si>
  <si>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</si>
  <si>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</si>
  <si>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</si>
  <si>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</si>
  <si>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</si>
  <si>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</si>
  <si>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</si>
  <si>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</si>
  <si>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</si>
  <si>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</si>
  <si>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</si>
  <si>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</si>
  <si>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</si>
  <si>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</si>
  <si>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</si>
  <si>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</si>
  <si>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</si>
  <si>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</si>
  <si>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</si>
  <si>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</si>
  <si>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</si>
  <si>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</si>
  <si>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</si>
  <si>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</si>
  <si>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</si>
  <si>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</si>
  <si>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</si>
  <si>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</si>
  <si>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</si>
  <si>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</si>
  <si>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</si>
  <si>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</si>
  <si>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</si>
  <si>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</si>
  <si>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</si>
  <si>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</si>
  <si>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</si>
  <si>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</si>
  <si>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</si>
  <si>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</si>
  <si>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</si>
  <si>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</si>
  <si>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</si>
  <si>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</si>
  <si>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</si>
  <si>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</si>
  <si>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</si>
  <si>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</si>
  <si>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</si>
  <si>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</si>
  <si>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</si>
  <si>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</si>
  <si>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</si>
  <si>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</si>
  <si>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</si>
  <si>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</si>
  <si>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</si>
  <si>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</si>
  <si>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</si>
  <si>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</si>
  <si>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</si>
  <si>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</si>
  <si>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</si>
  <si>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</si>
  <si>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</si>
  <si>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</si>
  <si>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</si>
  <si>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</si>
  <si>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</si>
  <si>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</si>
  <si>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</si>
  <si>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</si>
  <si>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</si>
  <si>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</si>
  <si>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</si>
  <si>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</si>
  <si>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</si>
  <si>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</si>
  <si>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</si>
  <si>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</si>
  <si>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</si>
  <si>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</si>
  <si>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</si>
  <si>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</si>
  <si>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</si>
  <si>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</si>
  <si>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</si>
  <si>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</si>
  <si>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</si>
  <si>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</si>
  <si>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</si>
  <si>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</si>
  <si>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</si>
  <si>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</si>
  <si>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</si>
  <si>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</si>
  <si>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</si>
  <si>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</si>
  <si>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</si>
  <si>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</si>
  <si>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</si>
  <si>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</si>
  <si>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</si>
  <si>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</si>
  <si>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</si>
  <si>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</si>
  <si>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</si>
  <si>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</si>
  <si>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</si>
  <si>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</si>
  <si>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</si>
  <si>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</si>
  <si>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</si>
  <si>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</si>
  <si>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</si>
  <si>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</si>
  <si>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</si>
  <si>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</si>
  <si>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</si>
  <si>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</si>
  <si>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</si>
  <si>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</si>
  <si>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</si>
  <si>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</si>
  <si>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</si>
  <si>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</si>
  <si>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</si>
  <si>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</si>
  <si>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</si>
  <si>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</si>
  <si>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</si>
  <si>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</si>
  <si>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</si>
  <si>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</si>
  <si>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</si>
  <si>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</si>
  <si>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</si>
  <si>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</si>
  <si>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</si>
  <si>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</si>
  <si>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</si>
  <si>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</si>
  <si>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</si>
  <si>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</si>
  <si>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</si>
  <si>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</si>
  <si>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</si>
  <si>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</si>
  <si>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</si>
  <si>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</si>
  <si>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</si>
  <si>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</si>
  <si>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</si>
  <si>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</si>
  <si>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</si>
  <si>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</si>
  <si>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</si>
  <si>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</si>
  <si>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</si>
  <si>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</si>
  <si>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</si>
  <si>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</si>
  <si>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</si>
  <si>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</si>
  <si>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</si>
  <si>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</si>
  <si>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</si>
  <si>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</si>
  <si>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</si>
  <si>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</si>
  <si>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</si>
  <si>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</si>
  <si>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</si>
  <si>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</si>
  <si>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</si>
  <si>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</si>
  <si>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</si>
  <si>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</si>
  <si>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</si>
  <si>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</si>
  <si>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</si>
  <si>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</si>
  <si>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</si>
  <si>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</si>
  <si>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</si>
  <si>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</si>
  <si>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</si>
  <si>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</si>
  <si>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</si>
  <si>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</si>
  <si>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</si>
  <si>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</si>
  <si>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</si>
  <si>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</si>
  <si>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</si>
  <si>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</si>
  <si>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</si>
  <si>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</si>
  <si>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</si>
  <si>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</si>
  <si>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</si>
  <si>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</si>
  <si>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</si>
  <si>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</si>
  <si>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</si>
  <si>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</si>
  <si>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</si>
  <si>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</si>
  <si>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</si>
  <si>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</si>
  <si>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</si>
  <si>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</si>
  <si>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</si>
  <si>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</si>
  <si>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</si>
  <si>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</si>
  <si>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</si>
  <si>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</si>
  <si>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</si>
  <si>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</si>
  <si>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</si>
  <si>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</si>
  <si>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</si>
  <si>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</si>
  <si>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</si>
  <si>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</si>
  <si>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</si>
  <si>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</si>
  <si>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</si>
  <si>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</si>
  <si>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</si>
  <si>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</si>
  <si>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</si>
  <si>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</si>
  <si>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</si>
  <si>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</si>
  <si>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</si>
  <si>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</si>
  <si>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</si>
  <si>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</si>
  <si>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</si>
  <si>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</si>
  <si>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</si>
  <si>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</si>
  <si>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</si>
  <si>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</si>
  <si>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</si>
  <si>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</si>
  <si>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</si>
  <si>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</si>
  <si>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</si>
  <si>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</si>
  <si>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</si>
  <si>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</si>
  <si>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</si>
  <si>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</si>
  <si>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</si>
  <si>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</si>
  <si>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</si>
  <si>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</si>
  <si>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</si>
  <si>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</si>
  <si>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</si>
  <si>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</si>
  <si>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</si>
  <si>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</si>
  <si>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</si>
  <si>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</si>
  <si>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</si>
  <si>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</si>
  <si>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</si>
  <si>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</si>
  <si>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</si>
  <si>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</si>
  <si>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</si>
  <si>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</si>
  <si>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</si>
  <si>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</si>
  <si>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</si>
  <si>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</si>
  <si>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</si>
  <si>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</si>
  <si>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</si>
  <si>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</si>
  <si>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</si>
  <si>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</si>
  <si>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</si>
  <si>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</si>
  <si>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</si>
  <si>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</si>
  <si>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</si>
  <si>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</si>
  <si>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</si>
  <si>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</si>
  <si>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</si>
  <si>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</si>
  <si>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</si>
  <si>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</si>
  <si>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</si>
  <si>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</si>
  <si>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</si>
  <si>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</si>
  <si>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</si>
  <si>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</si>
  <si>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</si>
  <si>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</si>
  <si>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</si>
  <si>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</si>
  <si>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</si>
  <si>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</si>
  <si>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</si>
  <si>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</si>
  <si>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</si>
  <si>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</si>
  <si>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</si>
  <si>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</si>
  <si>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</si>
  <si>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</si>
  <si>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</si>
  <si>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</si>
  <si>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</si>
  <si>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</si>
  <si>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</si>
  <si>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</si>
  <si>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</si>
  <si>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</si>
  <si>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</si>
  <si>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</si>
  <si>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</si>
  <si>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</si>
  <si>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</si>
  <si>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</si>
  <si>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</si>
  <si>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</si>
  <si>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</si>
  <si>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</si>
  <si>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</si>
  <si>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</si>
  <si>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</si>
  <si>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</si>
  <si>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</si>
  <si>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</si>
  <si>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</si>
  <si>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</si>
  <si>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</si>
  <si>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</si>
  <si>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</si>
  <si>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</si>
  <si>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</si>
  <si>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</si>
  <si>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</si>
  <si>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</si>
  <si>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</si>
  <si>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</si>
  <si>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</si>
  <si>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</si>
  <si>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</si>
  <si>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</si>
  <si>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</si>
  <si>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</si>
  <si>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</si>
  <si>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</si>
  <si>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</si>
  <si>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</si>
  <si>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</si>
  <si>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</si>
  <si>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</si>
  <si>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</si>
  <si>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</si>
  <si>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</si>
  <si>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</si>
  <si>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</si>
  <si>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</si>
  <si>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</si>
  <si>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</si>
  <si>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</si>
  <si>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</si>
  <si>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</si>
  <si>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</si>
  <si>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</si>
  <si>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</si>
  <si>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</si>
  <si>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</si>
  <si>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</si>
  <si>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</si>
  <si>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</si>
  <si>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</si>
  <si>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</si>
  <si>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</si>
  <si>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</si>
  <si>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</si>
  <si>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</si>
  <si>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</si>
  <si>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</si>
  <si>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</si>
  <si>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</si>
  <si>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</si>
  <si>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</si>
  <si>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</si>
  <si>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</si>
  <si>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</si>
  <si>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</si>
  <si>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</si>
  <si>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</si>
  <si>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</si>
  <si>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</si>
  <si>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</si>
  <si>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</si>
  <si>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</si>
  <si>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</si>
  <si>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</si>
  <si>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</si>
  <si>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</si>
  <si>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</si>
  <si>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</si>
  <si>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</si>
  <si>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</si>
  <si>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</si>
  <si>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</si>
  <si>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</si>
  <si>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</si>
  <si>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</si>
  <si>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</si>
  <si>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</si>
  <si>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</si>
  <si>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</si>
  <si>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</si>
  <si>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</si>
  <si>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</si>
  <si>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</si>
  <si>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</si>
  <si>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</si>
  <si>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</si>
  <si>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</si>
  <si>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</si>
  <si>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</si>
  <si>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</si>
  <si>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</si>
  <si>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</si>
  <si>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</si>
  <si>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</si>
  <si>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</si>
  <si>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</si>
  <si>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</si>
  <si>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</si>
  <si>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</si>
  <si>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</si>
  <si>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</si>
  <si>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</si>
  <si>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</si>
  <si>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</si>
  <si>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</si>
  <si>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</si>
  <si>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</si>
  <si>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</si>
  <si>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</si>
  <si>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</si>
  <si>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</si>
  <si>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</si>
  <si>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</si>
  <si>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</si>
  <si>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</si>
  <si>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</si>
  <si>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</si>
  <si>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</si>
  <si>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</si>
  <si>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</si>
  <si>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</si>
  <si>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</si>
  <si>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</si>
  <si>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</si>
  <si>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</si>
  <si>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</si>
  <si>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</si>
  <si>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</si>
  <si>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</si>
  <si>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</si>
  <si>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</si>
  <si>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</si>
  <si>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</si>
  <si>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</si>
  <si>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</si>
  <si>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</si>
  <si>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</si>
  <si>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</si>
  <si>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</si>
  <si>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</si>
  <si>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</si>
  <si>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</si>
  <si>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</si>
  <si>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</si>
  <si>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</si>
  <si>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</si>
  <si>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</si>
  <si>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</si>
  <si>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</si>
  <si>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</si>
  <si>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</si>
  <si>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</si>
  <si>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</si>
  <si>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</si>
  <si>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</si>
  <si>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</si>
  <si>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</si>
  <si>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</si>
  <si>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</si>
  <si>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</si>
  <si>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</si>
  <si>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</si>
  <si>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</si>
  <si>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</si>
  <si>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</si>
  <si>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</si>
  <si>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</si>
  <si>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</si>
  <si>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</si>
  <si>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</si>
  <si>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</si>
  <si>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</si>
  <si>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</si>
  <si>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</si>
  <si>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</si>
  <si>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</si>
  <si>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</si>
  <si>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</si>
  <si>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</si>
  <si>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</si>
  <si>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</si>
  <si>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</si>
  <si>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</si>
  <si>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</si>
  <si>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</si>
  <si>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</si>
  <si>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</si>
  <si>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</si>
  <si>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</si>
  <si>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</si>
  <si>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</si>
  <si>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</si>
  <si>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</si>
  <si>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</si>
  <si>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</si>
  <si>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</si>
  <si>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</si>
  <si>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</si>
  <si>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</si>
  <si>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</si>
  <si>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</si>
  <si>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</si>
  <si>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</si>
  <si>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</si>
  <si>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</si>
  <si>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</si>
  <si>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</si>
  <si>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</si>
  <si>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</si>
  <si>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</si>
  <si>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</si>
  <si>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</si>
  <si>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</si>
  <si>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</si>
  <si>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</si>
  <si>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</si>
  <si>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</si>
  <si>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</si>
  <si>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</si>
  <si>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</si>
  <si>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</si>
  <si>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</si>
  <si>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</si>
  <si>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</si>
  <si>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</si>
  <si>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</si>
  <si>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</si>
  <si>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</si>
  <si>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</si>
  <si>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</si>
  <si>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</si>
  <si>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</si>
  <si>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</si>
  <si>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</si>
  <si>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</si>
  <si>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</si>
  <si>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</si>
  <si>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</si>
  <si>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</si>
  <si>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</si>
  <si>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</si>
  <si>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</si>
  <si>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</si>
  <si>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</si>
  <si>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</si>
  <si>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</si>
  <si>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</si>
  <si>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</si>
  <si>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</si>
  <si>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</si>
  <si>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</si>
  <si>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</si>
  <si>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</si>
  <si>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</si>
  <si>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</si>
  <si>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</si>
  <si>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</si>
  <si>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</si>
  <si>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</si>
  <si>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</si>
  <si>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</si>
  <si>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</si>
  <si>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</si>
  <si>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</si>
  <si>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</si>
  <si>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</si>
  <si>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</si>
  <si>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</si>
  <si>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</si>
  <si>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</si>
  <si>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</si>
  <si>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</si>
  <si>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</si>
  <si>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</si>
  <si>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</si>
  <si>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</si>
  <si>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</si>
  <si>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</si>
  <si>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</si>
  <si>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</si>
  <si>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</si>
  <si>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</si>
  <si>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</si>
  <si>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</si>
  <si>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</si>
  <si>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</si>
  <si>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</si>
  <si>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</si>
  <si>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</si>
  <si>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</si>
  <si>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</si>
  <si>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</si>
  <si>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</si>
  <si>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</si>
  <si>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</si>
  <si>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</si>
  <si>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</si>
  <si>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</si>
  <si>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</si>
  <si>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</si>
  <si>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</si>
  <si>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</si>
  <si>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</si>
  <si>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</si>
  <si>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</si>
  <si>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</si>
  <si>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</si>
  <si>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</si>
  <si>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</si>
  <si>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</si>
  <si>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</si>
  <si>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</si>
  <si>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</si>
  <si>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</si>
  <si>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</si>
  <si>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</si>
  <si>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</si>
  <si>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</si>
  <si>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</si>
  <si>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</si>
  <si>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</si>
  <si>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</si>
  <si>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</si>
  <si>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</si>
  <si>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</si>
  <si>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</si>
  <si>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</si>
  <si>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</si>
  <si>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</si>
  <si>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</si>
  <si>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</si>
  <si>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</si>
  <si>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</si>
  <si>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</si>
  <si>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</si>
  <si>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</si>
  <si>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</si>
  <si>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</si>
  <si>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</si>
  <si>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</si>
  <si>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</si>
  <si>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</si>
  <si>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</si>
  <si>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</si>
  <si>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</si>
  <si>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</si>
  <si>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</si>
  <si>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</si>
  <si>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</si>
  <si>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</si>
  <si>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</si>
  <si>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</si>
  <si>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</si>
  <si>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</si>
  <si>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</si>
  <si>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</si>
  <si>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</si>
  <si>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</si>
  <si>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</si>
  <si>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</si>
  <si>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</si>
  <si>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</si>
  <si>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</si>
  <si>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</si>
  <si>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</si>
  <si>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</si>
  <si>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</si>
  <si>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</si>
  <si>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</si>
  <si>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</si>
  <si>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</si>
  <si>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</si>
  <si>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</si>
  <si>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</si>
  <si>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</si>
  <si>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</si>
  <si>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</si>
  <si>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</si>
  <si>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</si>
  <si>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</si>
  <si>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</si>
  <si>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</si>
  <si>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</si>
  <si>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</si>
  <si>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</si>
  <si>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</si>
  <si>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</si>
  <si>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</si>
  <si>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</si>
  <si>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</si>
  <si>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</si>
  <si>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</si>
  <si>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</si>
  <si>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</si>
  <si>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</si>
  <si>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</si>
  <si>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</si>
  <si>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</si>
  <si>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</si>
  <si>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</si>
  <si>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</si>
  <si>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</si>
  <si>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</si>
  <si>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</si>
  <si>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</si>
  <si>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</si>
  <si>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</si>
  <si>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</si>
  <si>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</si>
  <si>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</si>
  <si>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</si>
  <si>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</si>
  <si>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</si>
  <si>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</si>
  <si>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</si>
  <si>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</si>
  <si>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</si>
  <si>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</si>
  <si>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</si>
  <si>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</si>
  <si>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</si>
  <si>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</si>
  <si>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</si>
  <si>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</si>
  <si>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</si>
  <si>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</si>
  <si>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</si>
  <si>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</si>
  <si>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</si>
  <si>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</si>
  <si>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</si>
  <si>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</si>
  <si>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</si>
  <si>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</si>
  <si>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</si>
  <si>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</si>
  <si>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</si>
  <si>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</si>
  <si>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</si>
  <si>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</si>
  <si>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</si>
  <si>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</si>
  <si>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</si>
  <si>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</si>
  <si>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</si>
  <si>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</si>
  <si>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</si>
  <si>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</si>
  <si>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</si>
  <si>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</si>
  <si>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</si>
  <si>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</si>
  <si>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</si>
  <si>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</si>
  <si>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</si>
  <si>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</si>
  <si>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</si>
  <si>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</si>
  <si>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</si>
  <si>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</si>
  <si>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</si>
  <si>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</si>
  <si>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</si>
  <si>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</si>
  <si>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</si>
  <si>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</si>
  <si>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</si>
  <si>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</si>
  <si>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</si>
  <si>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</si>
  <si>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</si>
  <si>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</si>
  <si>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</si>
  <si>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</si>
  <si>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</si>
  <si>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</si>
  <si>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</si>
  <si>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</si>
  <si>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</si>
  <si>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</si>
  <si>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</si>
  <si>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</si>
  <si>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</si>
  <si>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</si>
  <si>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</si>
  <si>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</si>
  <si>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</si>
  <si>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</si>
  <si>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</si>
  <si>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</si>
  <si>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</si>
  <si>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</si>
  <si>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</si>
  <si>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</si>
  <si>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</si>
  <si>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</si>
  <si>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</si>
  <si>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</si>
  <si>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</si>
  <si>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</si>
  <si>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</si>
  <si>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</si>
  <si>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</si>
  <si>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</si>
  <si>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</si>
  <si>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</si>
  <si>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</si>
  <si>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</si>
  <si>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</si>
  <si>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</si>
  <si>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</si>
  <si>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</si>
  <si>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</si>
  <si>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</si>
  <si>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</si>
  <si>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</si>
  <si>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</si>
  <si>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</si>
  <si>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</si>
  <si>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</si>
  <si>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</si>
  <si>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</si>
  <si>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</si>
  <si>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</si>
  <si>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</si>
  <si>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</si>
  <si>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</si>
  <si>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</si>
  <si>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</si>
  <si>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</si>
  <si>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</si>
  <si>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</si>
  <si>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</si>
  <si>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</si>
  <si>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</si>
  <si>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</si>
  <si>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</si>
  <si>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</si>
  <si>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</si>
  <si>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</si>
  <si>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</si>
  <si>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</si>
  <si>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</si>
  <si>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</si>
  <si>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</si>
  <si>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</si>
  <si>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</si>
  <si>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</si>
  <si>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</si>
  <si>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</si>
  <si>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</si>
  <si>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</si>
  <si>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</si>
  <si>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</si>
  <si>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</si>
  <si>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</si>
  <si>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</si>
  <si>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</si>
  <si>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</si>
  <si>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</si>
  <si>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</si>
  <si>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</si>
  <si>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</si>
  <si>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</si>
  <si>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</si>
  <si>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</si>
  <si>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</si>
  <si>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</si>
  <si>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</si>
  <si>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</si>
  <si>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</si>
  <si>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</si>
  <si>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</si>
  <si>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</si>
  <si>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</si>
  <si>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</si>
  <si>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</si>
  <si>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</si>
  <si>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</si>
  <si>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</si>
  <si>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</si>
  <si>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</si>
  <si>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</si>
  <si>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</si>
  <si>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</si>
  <si>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</si>
  <si>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</si>
  <si>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</si>
  <si>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</si>
  <si>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</si>
  <si>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</si>
  <si>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</si>
  <si>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</si>
  <si>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</si>
  <si>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</si>
  <si>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</si>
  <si>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</si>
  <si>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</si>
  <si>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</si>
  <si>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</si>
  <si>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</si>
  <si>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</si>
  <si>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</si>
  <si>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</si>
  <si>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</si>
  <si>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</si>
  <si>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</si>
  <si>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</si>
  <si>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</si>
  <si>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</si>
  <si>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</si>
  <si>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</si>
  <si>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</si>
  <si>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</si>
  <si>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</si>
  <si>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</si>
  <si>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</si>
  <si>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</si>
  <si>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</si>
  <si>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</si>
  <si>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</si>
  <si>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</si>
  <si>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</si>
  <si>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</si>
  <si>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</si>
  <si>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</si>
  <si>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</si>
  <si>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</si>
  <si>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</si>
  <si>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</si>
  <si>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</si>
  <si>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</si>
  <si>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</si>
  <si>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</si>
  <si>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</si>
  <si>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</si>
  <si>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</si>
  <si>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</si>
  <si>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</si>
  <si>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</si>
  <si>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</si>
  <si>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</si>
  <si>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</si>
  <si>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</si>
  <si>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</si>
  <si>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</si>
  <si>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</si>
  <si>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</si>
  <si>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</si>
  <si>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</si>
  <si>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</si>
  <si>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</si>
  <si>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</si>
  <si>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</si>
  <si>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</si>
  <si>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</si>
  <si>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</si>
  <si>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</si>
  <si>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</si>
  <si>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</si>
  <si>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</si>
  <si>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</si>
  <si>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</si>
  <si>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</si>
  <si>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</si>
  <si>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</si>
  <si>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</si>
  <si>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</si>
  <si>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</si>
  <si>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</si>
  <si>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</si>
  <si>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</si>
  <si>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</si>
  <si>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</si>
  <si>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</si>
  <si>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</si>
  <si>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</si>
  <si>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</si>
  <si>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</si>
  <si>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</si>
  <si>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</si>
  <si>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</si>
  <si>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</si>
  <si>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</si>
  <si>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</si>
  <si>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</si>
  <si>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</si>
  <si>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</si>
  <si>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</si>
  <si>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</si>
  <si>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</si>
  <si>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</si>
  <si>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</si>
  <si>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</si>
  <si>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</si>
  <si>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</si>
  <si>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</si>
  <si>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</si>
  <si>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</si>
  <si>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</si>
  <si>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</si>
  <si>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</si>
  <si>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</si>
  <si>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</si>
  <si>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</si>
  <si>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</si>
  <si>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</si>
  <si>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</si>
  <si>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</si>
  <si>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</si>
  <si>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</si>
  <si>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</si>
  <si>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</si>
  <si>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</si>
  <si>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</si>
  <si>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</si>
  <si>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</si>
  <si>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</si>
  <si>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</si>
  <si>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</si>
  <si>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</si>
  <si>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</si>
  <si>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</si>
  <si>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</si>
  <si>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</si>
  <si>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</si>
  <si>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</si>
  <si>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</si>
  <si>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</si>
  <si>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</si>
  <si>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</si>
  <si>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</si>
  <si>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</si>
  <si>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</si>
  <si>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</si>
  <si>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</si>
  <si>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</si>
  <si>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</si>
  <si>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</si>
  <si>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</si>
  <si>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</si>
  <si>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</si>
  <si>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</si>
  <si>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</si>
  <si>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</si>
  <si>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</si>
  <si>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</si>
  <si>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</si>
  <si>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</si>
  <si>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</si>
  <si>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</si>
  <si>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</si>
  <si>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</si>
  <si>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</si>
  <si>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</si>
  <si>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</si>
  <si>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</si>
  <si>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</si>
  <si>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</si>
  <si>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</si>
  <si>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</si>
  <si>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</si>
  <si>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</si>
  <si>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</si>
  <si>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</si>
  <si>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</si>
  <si>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</si>
  <si>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</si>
  <si>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</si>
  <si>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</si>
  <si>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</si>
  <si>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</si>
  <si>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</si>
  <si>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</si>
  <si>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</si>
  <si>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</si>
  <si>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</si>
  <si>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</si>
  <si>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</si>
  <si>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</si>
  <si>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</si>
  <si>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</si>
  <si>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</si>
  <si>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</si>
  <si>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</si>
  <si>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</si>
  <si>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</si>
  <si>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</si>
  <si>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</si>
  <si>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</si>
  <si>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</si>
  <si>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</si>
  <si>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</si>
  <si>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</si>
  <si>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</si>
  <si>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</si>
  <si>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</si>
  <si>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</si>
  <si>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</si>
  <si>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</si>
  <si>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</si>
  <si>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</si>
  <si>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</si>
  <si>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</si>
  <si>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</si>
  <si>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</si>
  <si>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</si>
  <si>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</si>
  <si>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</si>
  <si>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</si>
  <si>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</si>
  <si>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</si>
  <si>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</si>
  <si>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</si>
  <si>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</si>
  <si>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</si>
  <si>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</si>
  <si>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</si>
  <si>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</si>
  <si>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</si>
  <si>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</si>
  <si>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</si>
  <si>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</si>
  <si>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</si>
  <si>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</si>
  <si>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</si>
  <si>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</si>
  <si>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</si>
  <si>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</si>
  <si>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</si>
  <si>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</si>
  <si>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</si>
  <si>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</si>
  <si>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</si>
  <si>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</si>
  <si>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</si>
  <si>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</si>
  <si>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</si>
  <si>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</si>
  <si>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</si>
  <si>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</si>
  <si>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</si>
  <si>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</si>
  <si>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</si>
  <si>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</si>
  <si>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</si>
  <si>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</si>
  <si>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</si>
  <si>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</si>
  <si>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</si>
  <si>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</si>
  <si>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</si>
  <si>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</si>
  <si>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</si>
  <si>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</si>
  <si>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</si>
  <si>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</si>
  <si>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</si>
  <si>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</si>
  <si>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</si>
  <si>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</si>
  <si>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</si>
  <si>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</si>
  <si>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</si>
  <si>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</si>
  <si>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</si>
  <si>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</si>
  <si>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</si>
  <si>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</si>
  <si>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</si>
  <si>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</si>
  <si>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</si>
  <si>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</si>
  <si>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</si>
  <si>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</si>
  <si>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</si>
  <si>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</si>
  <si>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</si>
  <si>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</si>
  <si>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</si>
  <si>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</si>
  <si>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</si>
  <si>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</si>
  <si>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</si>
  <si>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</si>
  <si>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</si>
  <si>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</si>
  <si>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</si>
  <si>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</si>
  <si>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</si>
  <si>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</si>
  <si>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</si>
  <si>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</si>
  <si>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</si>
  <si>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</si>
  <si>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</si>
  <si>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</si>
  <si>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</si>
  <si>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</si>
  <si>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</si>
  <si>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</si>
  <si>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</si>
  <si>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</si>
  <si>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</si>
  <si>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</si>
  <si>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</si>
  <si>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</si>
  <si>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</si>
  <si>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</si>
  <si>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</si>
  <si>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</si>
  <si>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</si>
  <si>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</si>
  <si>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</si>
  <si>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</si>
  <si>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</si>
  <si>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</si>
  <si>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</si>
  <si>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</si>
  <si>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</si>
  <si>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</si>
  <si>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</si>
  <si>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</si>
  <si>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</si>
  <si>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</si>
  <si>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</si>
  <si>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</si>
  <si>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</si>
  <si>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</si>
  <si>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</si>
  <si>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</si>
  <si>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</si>
  <si>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</si>
  <si>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</si>
  <si>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</si>
  <si>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</si>
  <si>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</si>
  <si>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</si>
  <si>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</si>
  <si>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</si>
  <si>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</si>
  <si>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</si>
  <si>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</si>
  <si>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</si>
  <si>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</si>
  <si>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</si>
  <si>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</si>
  <si>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</si>
  <si>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</si>
  <si>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</si>
  <si>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</si>
  <si>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</si>
  <si>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</si>
  <si>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</si>
  <si>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</si>
  <si>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</si>
  <si>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</si>
  <si>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</si>
  <si>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</si>
  <si>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</si>
  <si>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</si>
  <si>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</si>
  <si>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</si>
  <si>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</si>
  <si>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</si>
  <si>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</si>
  <si>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</si>
  <si>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</si>
  <si>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</si>
  <si>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</si>
  <si>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</si>
  <si>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</si>
  <si>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</si>
  <si>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</si>
  <si>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</si>
  <si>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</si>
  <si>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</si>
  <si>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</si>
  <si>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</si>
  <si>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</si>
  <si>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</si>
  <si>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</si>
  <si>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</si>
  <si>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</si>
  <si>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</si>
  <si>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</si>
  <si>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</si>
  <si>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</si>
  <si>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</si>
  <si>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</si>
  <si>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</si>
  <si>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</si>
  <si>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</si>
  <si>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</si>
  <si>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</si>
  <si>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</si>
  <si>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</si>
  <si>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</si>
  <si>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</si>
  <si>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</si>
  <si>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</si>
  <si>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</si>
  <si>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</si>
  <si>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</si>
  <si>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</si>
  <si>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</si>
  <si>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</si>
  <si>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</si>
  <si>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</si>
  <si>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</si>
  <si>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</si>
  <si>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</si>
  <si>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</si>
  <si>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</si>
  <si>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</si>
  <si>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</si>
  <si>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</si>
  <si>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</si>
  <si>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</si>
  <si>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</si>
  <si>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</si>
  <si>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</si>
  <si>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</si>
  <si>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</si>
  <si>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</si>
  <si>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</si>
  <si>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</si>
  <si>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</si>
  <si>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</si>
  <si>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</si>
  <si>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</si>
  <si>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</si>
  <si>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</si>
  <si>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</si>
  <si>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</si>
  <si>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</si>
  <si>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</si>
  <si>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</si>
  <si>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</si>
  <si>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</si>
  <si>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</si>
  <si>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</si>
  <si>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</si>
  <si>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</si>
  <si>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</si>
  <si>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</si>
  <si>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</si>
  <si>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</si>
  <si>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</si>
  <si>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</si>
  <si>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</si>
  <si>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</si>
  <si>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</si>
  <si>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</si>
  <si>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</si>
  <si>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</si>
  <si>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</si>
  <si>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</si>
  <si>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</si>
  <si>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</si>
  <si>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</si>
  <si>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</si>
  <si>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</si>
  <si>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</si>
  <si>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</si>
  <si>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</si>
  <si>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</si>
  <si>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</si>
  <si>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</si>
  <si>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</si>
  <si>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</si>
  <si>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</si>
  <si>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</si>
  <si>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</si>
  <si>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</si>
  <si>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</si>
  <si>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</si>
  <si>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</si>
  <si>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</si>
  <si>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</si>
  <si>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</si>
  <si>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</si>
  <si>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</si>
  <si>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</si>
  <si>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</si>
  <si>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</si>
  <si>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</si>
  <si>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</si>
  <si>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</si>
  <si>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</si>
  <si>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</si>
  <si>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</si>
  <si>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</si>
  <si>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</si>
  <si>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</si>
  <si>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</si>
  <si>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</si>
  <si>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</si>
  <si>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</si>
  <si>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</si>
  <si>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</si>
  <si>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</si>
  <si>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</si>
  <si>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</si>
  <si>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</si>
  <si>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</si>
  <si>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</si>
  <si>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</si>
  <si>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</si>
  <si>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</si>
  <si>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</si>
  <si>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</si>
  <si>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</si>
  <si>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</si>
  <si>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</si>
  <si>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</si>
  <si>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</si>
  <si>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</si>
  <si>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</si>
  <si>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</si>
  <si>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</si>
  <si>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</si>
  <si>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</si>
  <si>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</si>
  <si>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</si>
  <si>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</si>
  <si>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</si>
  <si>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</si>
  <si>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</si>
  <si>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</si>
  <si>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</si>
  <si>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</si>
  <si>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</si>
  <si>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</si>
  <si>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</si>
  <si>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</si>
  <si>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</si>
  <si>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</si>
  <si>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</si>
  <si>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</si>
  <si>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</si>
  <si>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</si>
  <si>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</si>
  <si>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</si>
  <si>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</si>
  <si>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</si>
  <si>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</si>
  <si>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</si>
  <si>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</si>
  <si>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</si>
  <si>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</si>
  <si>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</si>
  <si>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</si>
  <si>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</si>
  <si>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</si>
  <si>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</si>
  <si>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</si>
  <si>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</si>
  <si>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</si>
  <si>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</si>
  <si>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</si>
  <si>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</si>
  <si>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</si>
  <si>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</si>
  <si>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</si>
  <si>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</si>
  <si>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</si>
  <si>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</si>
  <si>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</si>
  <si>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</si>
  <si>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</si>
  <si>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</si>
  <si>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</si>
  <si>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</si>
  <si>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</si>
  <si>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</si>
  <si>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</si>
  <si>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</si>
  <si>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</si>
  <si>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</si>
  <si>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</si>
  <si>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</si>
  <si>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</si>
  <si>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</si>
  <si>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</si>
  <si>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</si>
  <si>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</si>
  <si>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</si>
  <si>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</si>
  <si>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</si>
  <si>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</si>
  <si>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</si>
  <si>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</si>
  <si>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</si>
  <si>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</si>
  <si>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</si>
  <si>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</si>
  <si>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</si>
  <si>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</si>
  <si>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</si>
  <si>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</si>
  <si>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</si>
  <si>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</si>
  <si>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</si>
  <si>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</si>
  <si>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</si>
  <si>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</si>
  <si>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</si>
  <si>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</si>
  <si>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</si>
  <si>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</si>
  <si>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</si>
  <si>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</si>
  <si>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</si>
  <si>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</si>
  <si>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</si>
  <si>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</si>
  <si>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</si>
  <si>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</si>
  <si>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</si>
  <si>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</si>
  <si>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</si>
  <si>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</si>
  <si>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</si>
  <si>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</si>
  <si>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</si>
  <si>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</si>
  <si>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</si>
  <si>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</si>
  <si>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</si>
  <si>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</si>
  <si>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</si>
  <si>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</si>
  <si>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</si>
  <si>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</si>
  <si>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</si>
  <si>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</si>
  <si>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</si>
  <si>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</si>
  <si>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</si>
  <si>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</si>
  <si>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</si>
  <si>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</si>
  <si>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</si>
  <si>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</si>
  <si>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</si>
  <si>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</si>
  <si>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</si>
  <si>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</si>
  <si>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</si>
  <si>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</si>
  <si>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</si>
  <si>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</si>
  <si>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</si>
  <si>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</si>
  <si>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</si>
  <si>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</si>
  <si>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</si>
  <si>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</si>
  <si>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</si>
  <si>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</si>
  <si>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</si>
  <si>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</si>
  <si>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</si>
  <si>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</si>
  <si>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</si>
  <si>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</si>
  <si>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</si>
  <si>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</si>
  <si>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</si>
  <si>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</si>
  <si>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</si>
  <si>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</si>
  <si>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</si>
  <si>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</si>
  <si>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</si>
  <si>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</si>
  <si>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</si>
  <si>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</si>
  <si>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</si>
  <si>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</si>
  <si>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</si>
  <si>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</si>
  <si>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</si>
  <si>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</si>
  <si>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</si>
  <si>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</si>
  <si>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</si>
  <si>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</si>
  <si>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</si>
  <si>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</si>
  <si>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</si>
  <si>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</si>
  <si>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</si>
  <si>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</si>
  <si>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</si>
  <si>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</si>
  <si>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</si>
  <si>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</si>
  <si>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</si>
  <si>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</si>
  <si>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</si>
  <si>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</si>
  <si>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</si>
  <si>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</si>
  <si>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</si>
  <si>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</si>
  <si>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</si>
  <si>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</si>
  <si>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</si>
  <si>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</si>
  <si>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</si>
  <si>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</si>
  <si>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</si>
  <si>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</si>
  <si>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</si>
  <si>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</si>
  <si>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</si>
  <si>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</si>
  <si>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</si>
  <si>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</si>
  <si>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</si>
  <si>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</si>
  <si>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</si>
  <si>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</si>
  <si>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</si>
  <si>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</si>
  <si>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</si>
  <si>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</si>
  <si>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</si>
  <si>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</si>
  <si>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</si>
  <si>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</si>
  <si>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</si>
  <si>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</si>
  <si>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</si>
  <si>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</si>
  <si>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</si>
  <si>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</si>
  <si>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</si>
  <si>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</si>
  <si>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</si>
  <si>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</si>
  <si>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</si>
  <si>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</si>
  <si>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</si>
  <si>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</si>
  <si>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</si>
  <si>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</si>
  <si>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</si>
  <si>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</si>
  <si>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</si>
  <si>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</si>
  <si>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</si>
  <si>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</si>
  <si>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</si>
  <si>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</si>
  <si>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</si>
  <si>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</si>
  <si>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</si>
  <si>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</si>
  <si>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</si>
  <si>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</si>
  <si>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</si>
  <si>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</si>
  <si>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</si>
  <si>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</si>
  <si>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</si>
  <si>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</si>
  <si>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</si>
  <si>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</si>
  <si>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</si>
  <si>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</si>
  <si>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</si>
  <si>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</si>
  <si>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</si>
  <si>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</si>
  <si>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</si>
  <si>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</si>
  <si>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</si>
  <si>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</si>
  <si>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</si>
  <si>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</si>
  <si>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</si>
  <si>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</si>
  <si>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</si>
  <si>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</si>
  <si>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</si>
  <si>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</si>
  <si>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</si>
  <si>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</si>
  <si>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</si>
  <si>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</si>
  <si>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</si>
  <si>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</si>
  <si>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</si>
  <si>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</si>
  <si>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</si>
  <si>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</si>
  <si>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</si>
  <si>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</si>
  <si>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</si>
  <si>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</si>
  <si>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</si>
  <si>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</si>
  <si>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</si>
  <si>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</si>
  <si>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</si>
  <si>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</si>
  <si>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</si>
  <si>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</si>
  <si>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</si>
  <si>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</si>
  <si>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</si>
  <si>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</si>
  <si>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</si>
  <si>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</si>
  <si>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</si>
  <si>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</si>
  <si>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</si>
  <si>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</si>
  <si>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</si>
  <si>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</si>
  <si>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</si>
  <si>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</si>
  <si>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</si>
  <si>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</si>
  <si>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</si>
  <si>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</si>
  <si>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</si>
  <si>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</si>
  <si>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</si>
  <si>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</si>
  <si>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</si>
  <si>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</si>
  <si>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</si>
  <si>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</si>
  <si>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</si>
  <si>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</si>
  <si>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</si>
  <si>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</si>
  <si>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</si>
  <si>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</si>
  <si>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</si>
  <si>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</si>
  <si>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</si>
  <si>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</si>
  <si>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</si>
  <si>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</si>
  <si>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</si>
  <si>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</si>
  <si>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</si>
  <si>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</si>
  <si>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</si>
  <si>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</si>
  <si>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</si>
  <si>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</si>
  <si>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</si>
  <si>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</si>
  <si>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</si>
  <si>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</si>
  <si>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</si>
  <si>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</si>
  <si>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</si>
  <si>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</si>
  <si>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</si>
  <si>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</si>
  <si>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</si>
  <si>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</si>
  <si>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</si>
  <si>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</si>
  <si>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</si>
  <si>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</si>
  <si>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</si>
  <si>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</si>
  <si>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</si>
  <si>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</si>
  <si>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</si>
  <si>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</si>
  <si>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</si>
  <si>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</si>
  <si>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</si>
  <si>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</si>
  <si>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</si>
  <si>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</si>
  <si>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</si>
  <si>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</si>
  <si>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</si>
  <si>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</si>
  <si>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</si>
  <si>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</si>
  <si>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</si>
  <si>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</si>
  <si>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</si>
  <si>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</si>
  <si>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</si>
  <si>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</si>
  <si>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</si>
  <si>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</si>
  <si>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</si>
  <si>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</si>
  <si>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</si>
  <si>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</si>
  <si>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</si>
  <si>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</si>
  <si>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</si>
  <si>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</si>
  <si>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</si>
  <si>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</si>
  <si>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</si>
  <si>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</si>
  <si>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</si>
  <si>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</si>
  <si>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</si>
  <si>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</si>
  <si>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</si>
  <si>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</si>
  <si>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</si>
  <si>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</si>
  <si>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</si>
  <si>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</si>
  <si>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</si>
  <si>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</si>
  <si>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</si>
  <si>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</si>
  <si>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</si>
  <si>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</si>
  <si>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</si>
  <si>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</si>
  <si>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</si>
  <si>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</si>
  <si>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</si>
  <si>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</si>
  <si>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</si>
  <si>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</si>
  <si>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</si>
  <si>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</si>
  <si>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</si>
  <si>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</si>
  <si>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</si>
  <si>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</si>
  <si>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</si>
  <si>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</si>
  <si>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</si>
  <si>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</si>
  <si>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</si>
  <si>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</si>
  <si>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</si>
  <si>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</si>
  <si>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</si>
  <si>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</si>
  <si>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</si>
  <si>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</si>
  <si>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</si>
  <si>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</si>
  <si>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</si>
  <si>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</si>
  <si>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</si>
  <si>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</si>
  <si>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</si>
  <si>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</si>
  <si>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</si>
  <si>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</si>
  <si>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</si>
  <si>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</si>
  <si>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</si>
  <si>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</si>
  <si>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</si>
  <si>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</si>
  <si>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</si>
  <si>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</si>
  <si>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</si>
  <si>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</si>
  <si>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</si>
  <si>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</si>
  <si>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</si>
  <si>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</si>
  <si>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</si>
  <si>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</si>
  <si>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</si>
  <si>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</si>
  <si>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</si>
  <si>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</si>
  <si>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</si>
  <si>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</si>
  <si>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</si>
  <si>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</si>
  <si>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</si>
  <si>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</si>
  <si>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</si>
  <si>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</si>
  <si>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</si>
  <si>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</si>
  <si>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</si>
  <si>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</si>
  <si>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</si>
  <si>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</si>
  <si>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</si>
  <si>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</si>
  <si>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</si>
  <si>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</si>
  <si>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</si>
  <si>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</si>
  <si>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</si>
  <si>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</si>
  <si>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</si>
  <si>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</si>
  <si>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</si>
  <si>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</si>
  <si>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</si>
  <si>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</si>
  <si>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</si>
  <si>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</si>
  <si>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</si>
  <si>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</si>
  <si>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</si>
  <si>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</si>
  <si>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</si>
  <si>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</si>
  <si>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</si>
  <si>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</si>
  <si>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</si>
  <si>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</si>
  <si>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</si>
  <si>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</si>
  <si>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</si>
  <si>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</si>
  <si>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</si>
  <si>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</si>
  <si>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</si>
  <si>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</si>
  <si>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</si>
  <si>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</si>
  <si>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</si>
  <si>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</si>
  <si>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</si>
  <si>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</si>
  <si>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</si>
  <si>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</si>
  <si>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</si>
  <si>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</si>
  <si>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</si>
  <si>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</si>
  <si>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</si>
  <si>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</si>
  <si>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</si>
  <si>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</si>
  <si>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</si>
  <si>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</si>
  <si>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</si>
  <si>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</si>
  <si>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</si>
  <si>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</si>
  <si>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</si>
  <si>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</si>
  <si>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</si>
  <si>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</si>
  <si>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</si>
  <si>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</si>
  <si>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</si>
  <si>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</si>
  <si>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</si>
  <si>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</si>
  <si>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</si>
  <si>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</si>
  <si>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</si>
  <si>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</si>
  <si>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</si>
  <si>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</si>
  <si>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</si>
  <si>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</si>
  <si>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</si>
  <si>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</si>
  <si>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</si>
  <si>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</si>
  <si>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</si>
  <si>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</si>
  <si>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</si>
  <si>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</si>
  <si>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</si>
  <si>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</si>
  <si>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</si>
  <si>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</si>
  <si>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</si>
  <si>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</si>
  <si>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</si>
  <si>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</si>
  <si>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</si>
  <si>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</si>
  <si>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</si>
  <si>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</si>
  <si>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</si>
  <si>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</si>
  <si>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</si>
  <si>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</si>
  <si>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</si>
  <si>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</si>
  <si>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</si>
  <si>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</si>
  <si>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</si>
  <si>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</si>
  <si>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</si>
  <si>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</si>
  <si>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</si>
  <si>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</si>
  <si>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</si>
  <si>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</si>
  <si>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</si>
  <si>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</si>
  <si>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</si>
  <si>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</si>
  <si>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</si>
  <si>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</si>
  <si>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</si>
  <si>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</si>
  <si>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</si>
  <si>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</si>
  <si>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</si>
  <si>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</si>
  <si>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</si>
  <si>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</si>
  <si>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</si>
  <si>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</si>
  <si>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</si>
  <si>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</si>
  <si>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</si>
  <si>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</si>
  <si>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</si>
  <si>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</si>
  <si>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</si>
  <si>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</si>
  <si>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</si>
  <si>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</si>
  <si>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</si>
  <si>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</si>
  <si>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</si>
  <si>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</si>
  <si>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</si>
  <si>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</si>
  <si>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</si>
  <si>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</si>
  <si>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</si>
  <si>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</si>
  <si>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</si>
  <si>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</si>
  <si>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</si>
  <si>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</si>
  <si>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</si>
  <si>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</si>
  <si>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</si>
  <si>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</si>
  <si>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</si>
  <si>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</si>
  <si>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</si>
  <si>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</si>
  <si>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</si>
  <si>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</si>
  <si>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</si>
  <si>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</si>
  <si>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</si>
  <si>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</si>
  <si>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</si>
  <si>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</si>
  <si>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</si>
  <si>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</si>
  <si>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</si>
  <si>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</si>
  <si>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</si>
  <si>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</si>
  <si>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</si>
  <si>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</si>
  <si>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</si>
  <si>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</si>
  <si>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</si>
  <si>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</si>
  <si>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</si>
  <si>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</si>
  <si>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</si>
  <si>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</si>
  <si>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</si>
  <si>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</si>
  <si>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</si>
  <si>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</si>
  <si>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</si>
  <si>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</si>
  <si>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</si>
  <si>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</si>
  <si>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</si>
  <si>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</si>
  <si>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</si>
  <si>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</si>
  <si>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</si>
  <si>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</si>
  <si>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</si>
  <si>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</si>
  <si>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</si>
  <si>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</si>
  <si>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</si>
  <si>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</si>
  <si>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</si>
  <si>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</si>
  <si>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</si>
  <si>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</si>
  <si>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</si>
  <si>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</si>
  <si>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</si>
  <si>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</si>
  <si>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</si>
  <si>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</si>
  <si>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</si>
  <si>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</si>
  <si>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</si>
  <si>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</si>
  <si>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</si>
  <si>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</si>
  <si>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</si>
  <si>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</si>
  <si>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</si>
  <si>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</si>
  <si>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</si>
  <si>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</si>
  <si>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</si>
  <si>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</si>
  <si>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</si>
  <si>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</si>
  <si>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</si>
  <si>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</si>
  <si>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</si>
  <si>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</si>
  <si>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</si>
  <si>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</si>
  <si>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</si>
  <si>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</si>
  <si>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</si>
  <si>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</si>
  <si>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</si>
  <si>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</si>
  <si>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</si>
  <si>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</si>
  <si>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</si>
  <si>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</si>
  <si>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</si>
  <si>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</si>
  <si>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</si>
  <si>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</si>
  <si>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</si>
  <si>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</si>
  <si>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</si>
  <si>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</si>
  <si>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</si>
  <si>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</si>
  <si>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</si>
  <si>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</si>
  <si>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</si>
  <si>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</si>
  <si>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</si>
  <si>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</si>
  <si>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</si>
  <si>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</si>
  <si>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</si>
  <si>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</si>
  <si>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</si>
  <si>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</si>
  <si>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</si>
  <si>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</si>
  <si>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</si>
  <si>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</si>
  <si>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</si>
  <si>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</si>
  <si>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</si>
  <si>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</si>
  <si>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</si>
  <si>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</si>
  <si>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</si>
  <si>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</si>
  <si>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</si>
  <si>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</si>
  <si>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</si>
  <si>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</si>
  <si>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</si>
  <si>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</si>
  <si>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</si>
  <si>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</si>
  <si>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</si>
  <si>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</si>
  <si>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</si>
  <si>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</si>
  <si>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</si>
  <si>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</si>
  <si>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</si>
  <si>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</si>
  <si>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</si>
  <si>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</si>
  <si>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</si>
  <si>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</si>
  <si>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</si>
  <si>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</si>
  <si>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</si>
  <si>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</si>
  <si>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</si>
  <si>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</si>
  <si>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</si>
  <si>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</si>
  <si>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</si>
  <si>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</si>
  <si>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</si>
  <si>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</si>
  <si>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</si>
  <si>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</si>
  <si>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</si>
  <si>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</si>
  <si>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</si>
  <si>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</si>
  <si>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</si>
  <si>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</si>
  <si>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</si>
  <si>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</si>
  <si>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</si>
  <si>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</si>
  <si>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</si>
  <si>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</si>
  <si>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</si>
  <si>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</si>
  <si>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</si>
  <si>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</si>
  <si>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</si>
  <si>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</si>
  <si>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</si>
  <si>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</si>
  <si>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</si>
  <si>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</si>
  <si>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</si>
  <si>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</si>
  <si>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</si>
  <si>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</si>
  <si>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</si>
  <si>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</si>
  <si>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</si>
  <si>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</si>
  <si>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</si>
  <si>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</si>
  <si>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</si>
  <si>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</si>
  <si>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</si>
  <si>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</si>
  <si>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</si>
  <si>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</si>
  <si>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</si>
  <si>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</si>
  <si>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</si>
  <si>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</si>
  <si>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</si>
  <si>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</si>
  <si>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</si>
  <si>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</si>
  <si>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</si>
  <si>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</si>
  <si>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</si>
  <si>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</si>
  <si>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</si>
  <si>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</si>
  <si>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</si>
  <si>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</si>
  <si>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</si>
  <si>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</si>
  <si>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</si>
  <si>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</si>
  <si>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</si>
  <si>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</si>
  <si>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</si>
  <si>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</si>
  <si>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</si>
  <si>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</si>
  <si>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</si>
  <si>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</si>
  <si>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</si>
  <si>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</si>
  <si>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</si>
  <si>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</si>
  <si>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</si>
  <si>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</si>
  <si>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</si>
  <si>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</si>
  <si>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</si>
  <si>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</si>
  <si>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</si>
  <si>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</si>
  <si>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</si>
  <si>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</si>
  <si>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</si>
  <si>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</si>
  <si>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</si>
  <si>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</si>
  <si>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</si>
  <si>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</si>
  <si>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</si>
  <si>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</si>
  <si>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</si>
  <si>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</si>
  <si>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</si>
  <si>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</si>
  <si>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</si>
  <si>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</si>
  <si>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</si>
  <si>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</si>
  <si>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</si>
  <si>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</si>
  <si>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</si>
  <si>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</si>
  <si>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</si>
  <si>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</si>
  <si>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</si>
  <si>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</si>
  <si>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</si>
  <si>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</si>
  <si>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</si>
  <si>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</si>
  <si>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</si>
  <si>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</si>
  <si>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</si>
  <si>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</si>
  <si>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</si>
  <si>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</si>
  <si>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</si>
  <si>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</si>
  <si>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</si>
  <si>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</si>
  <si>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</si>
  <si>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</si>
  <si>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</si>
  <si>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</si>
  <si>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</si>
  <si>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</si>
  <si>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</si>
  <si>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</si>
  <si>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</si>
  <si>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</si>
  <si>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</si>
  <si>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</si>
  <si>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</si>
  <si>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</si>
  <si>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</si>
  <si>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</si>
  <si>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</si>
  <si>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</si>
  <si>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</si>
  <si>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</si>
  <si>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</si>
  <si>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</si>
  <si>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</si>
  <si>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</si>
  <si>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</si>
  <si>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</si>
  <si>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</si>
  <si>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</si>
  <si>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</si>
  <si>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</si>
  <si>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</si>
  <si>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</si>
  <si>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</si>
  <si>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</si>
  <si>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</si>
  <si>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</si>
  <si>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</si>
  <si>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</si>
  <si>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</si>
  <si>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</si>
  <si>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</si>
  <si>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</si>
  <si>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</si>
  <si>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</si>
  <si>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</si>
  <si>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</si>
  <si>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</si>
  <si>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</si>
  <si>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</si>
  <si>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</si>
  <si>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</si>
  <si>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</si>
  <si>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</si>
  <si>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</si>
  <si>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</si>
  <si>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</si>
  <si>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</si>
  <si>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</si>
  <si>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</si>
  <si>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</si>
  <si>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</si>
  <si>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</si>
  <si>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</si>
  <si>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</si>
  <si>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</si>
  <si>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</si>
  <si>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</si>
  <si>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</si>
  <si>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</si>
  <si>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</si>
  <si>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</si>
  <si>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</si>
  <si>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</si>
  <si>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</si>
  <si>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</si>
  <si>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</si>
  <si>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</si>
  <si>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</si>
  <si>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</si>
  <si>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</si>
  <si>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</si>
  <si>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</si>
  <si>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</si>
  <si>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</si>
  <si>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</si>
  <si>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</si>
  <si>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</si>
  <si>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</si>
  <si>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</si>
  <si>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</si>
  <si>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</si>
  <si>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</si>
  <si>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</si>
  <si>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</si>
  <si>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</si>
  <si>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</si>
  <si>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</si>
  <si>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</si>
  <si>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</si>
  <si>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</si>
  <si>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</si>
  <si>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</si>
  <si>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</si>
  <si>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</si>
  <si>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</si>
  <si>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</si>
  <si>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</si>
  <si>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</si>
  <si>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</si>
  <si>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</si>
  <si>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</si>
  <si>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</si>
  <si>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</si>
  <si>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</si>
  <si>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</si>
  <si>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</si>
  <si>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</si>
  <si>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</si>
  <si>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</si>
  <si>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</si>
  <si>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</si>
  <si>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</si>
  <si>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</si>
  <si>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</si>
  <si>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</si>
  <si>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</si>
  <si>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</si>
  <si>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</si>
  <si>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</si>
  <si>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</si>
  <si>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</si>
  <si>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</si>
  <si>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</si>
  <si>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</si>
  <si>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</si>
  <si>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</si>
  <si>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</si>
  <si>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</si>
  <si>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</si>
  <si>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</si>
  <si>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</si>
  <si>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</si>
  <si>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</si>
  <si>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</si>
  <si>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</si>
  <si>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</si>
  <si>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</si>
  <si>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</si>
  <si>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</si>
  <si>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</si>
  <si>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</si>
  <si>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</si>
  <si>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</si>
  <si>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</si>
  <si>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</si>
  <si>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</si>
  <si>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</si>
  <si>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</si>
  <si>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</si>
  <si>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</si>
  <si>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</si>
  <si>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</si>
  <si>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</si>
  <si>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</si>
  <si>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</si>
  <si>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</si>
  <si>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</si>
  <si>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</si>
  <si>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</si>
  <si>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</si>
  <si>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</si>
  <si>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</si>
  <si>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</si>
  <si>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</si>
  <si>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</si>
  <si>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</si>
  <si>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</si>
  <si>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</si>
  <si>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</si>
  <si>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</si>
  <si>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</si>
  <si>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</si>
  <si>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</si>
  <si>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</si>
  <si>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</si>
  <si>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</si>
  <si>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</si>
  <si>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</si>
  <si>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</si>
  <si>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</si>
  <si>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</si>
  <si>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</si>
  <si>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</si>
  <si>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</si>
  <si>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</si>
  <si>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</si>
  <si>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</si>
  <si>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</si>
  <si>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</si>
  <si>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</si>
  <si>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</si>
  <si>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</si>
  <si>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</si>
  <si>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</si>
  <si>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</si>
  <si>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</si>
  <si>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</si>
  <si>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</si>
  <si>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</si>
  <si>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</si>
  <si>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</si>
  <si>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</si>
  <si>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</si>
  <si>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</si>
  <si>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</si>
  <si>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</si>
  <si>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</si>
  <si>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</si>
  <si>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</si>
  <si>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</si>
  <si>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</si>
  <si>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</si>
  <si>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</si>
  <si>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</si>
  <si>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</si>
  <si>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</si>
  <si>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</si>
  <si>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</si>
  <si>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</si>
  <si>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</si>
  <si>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</si>
  <si>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</si>
  <si>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</si>
  <si>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</si>
  <si>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</si>
  <si>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</si>
  <si>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</si>
  <si>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</si>
  <si>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</si>
  <si>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</si>
  <si>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</si>
  <si>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</si>
  <si>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</si>
  <si>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</si>
  <si>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</si>
  <si>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</si>
  <si>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</si>
  <si>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</si>
  <si>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</si>
  <si>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</si>
  <si>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</si>
  <si>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</si>
  <si>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</si>
  <si>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</si>
  <si>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</si>
  <si>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</si>
  <si>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</si>
  <si>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</si>
  <si>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</si>
  <si>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</si>
  <si>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</si>
  <si>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</si>
  <si>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</si>
  <si>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</si>
  <si>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</si>
  <si>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</si>
  <si>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</si>
  <si>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</si>
  <si>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</si>
  <si>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</si>
  <si>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</si>
  <si>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</si>
  <si>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</si>
  <si>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</si>
  <si>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</si>
  <si>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</si>
  <si>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</si>
  <si>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</si>
  <si>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</si>
  <si>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</si>
  <si>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</si>
  <si>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</si>
  <si>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</si>
  <si>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</si>
  <si>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</si>
  <si>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</si>
  <si>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</si>
  <si>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</si>
  <si>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</si>
  <si>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</si>
  <si>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</si>
  <si>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</si>
  <si>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</si>
  <si>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</si>
  <si>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</si>
  <si>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</si>
  <si>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</si>
  <si>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</si>
  <si>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</si>
  <si>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</si>
  <si>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</si>
  <si>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</si>
  <si>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</si>
  <si>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</si>
  <si>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</si>
  <si>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</si>
  <si>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</si>
  <si>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</si>
  <si>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</si>
  <si>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</si>
  <si>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</si>
  <si>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</si>
  <si>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</si>
  <si>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</si>
  <si>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</si>
  <si>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</si>
  <si>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</si>
  <si>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</si>
  <si>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</si>
  <si>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</si>
  <si>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</si>
  <si>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</si>
  <si>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</si>
  <si>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</si>
  <si>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</si>
  <si>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</si>
  <si>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</si>
  <si>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</si>
  <si>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</si>
  <si>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</si>
  <si>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</si>
  <si>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</si>
  <si>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</si>
  <si>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</si>
  <si>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</si>
  <si>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</si>
  <si>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</si>
  <si>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</si>
  <si>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</si>
  <si>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</si>
  <si>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</si>
  <si>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</si>
  <si>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</si>
  <si>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</si>
  <si>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</si>
  <si>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</si>
  <si>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</si>
  <si>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</si>
  <si>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</si>
  <si>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</si>
  <si>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</si>
  <si>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</si>
  <si>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</si>
  <si>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</si>
  <si>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</si>
  <si>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</si>
  <si>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</si>
  <si>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</si>
  <si>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</si>
  <si>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</si>
  <si>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</si>
  <si>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</si>
  <si>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</si>
  <si>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</si>
  <si>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</si>
  <si>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</si>
  <si>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</si>
  <si>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</si>
  <si>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</si>
  <si>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</si>
  <si>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</si>
  <si>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</si>
  <si>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</si>
  <si>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</si>
  <si>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</si>
  <si>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</si>
  <si>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</si>
  <si>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</si>
  <si>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</si>
  <si>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</si>
  <si>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</si>
  <si>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</si>
  <si>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</si>
  <si>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</si>
  <si>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</si>
  <si>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</si>
  <si>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</si>
  <si>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</si>
  <si>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</si>
  <si>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</si>
  <si>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</si>
  <si>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</si>
  <si>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</si>
  <si>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</si>
  <si>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</si>
  <si>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</si>
  <si>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</si>
  <si>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</si>
  <si>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</si>
  <si>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</si>
  <si>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</si>
  <si>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</si>
  <si>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</si>
  <si>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</si>
  <si>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</si>
  <si>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</si>
  <si>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</si>
  <si>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</si>
  <si>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</si>
  <si>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</si>
  <si>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</si>
  <si>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</si>
  <si>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</si>
  <si>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</si>
  <si>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</si>
  <si>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</si>
  <si>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</si>
  <si>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</si>
  <si>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</si>
  <si>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</si>
  <si>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</si>
  <si>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</si>
  <si>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</si>
  <si>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</si>
  <si>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</si>
  <si>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</si>
  <si>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</si>
  <si>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</si>
  <si>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</si>
  <si>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</si>
  <si>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</si>
  <si>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</si>
  <si>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</si>
  <si>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</si>
  <si>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</si>
  <si>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</si>
  <si>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</si>
  <si>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</si>
  <si>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</si>
  <si>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</si>
  <si>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</si>
  <si>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</si>
  <si>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</si>
  <si>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</si>
  <si>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</si>
  <si>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</si>
  <si>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</si>
  <si>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</si>
  <si>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</si>
  <si>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</si>
  <si>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</si>
  <si>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</si>
  <si>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</si>
  <si>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</si>
  <si>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</si>
  <si>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</si>
  <si>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</si>
  <si>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</si>
  <si>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</si>
  <si>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</si>
  <si>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</si>
  <si>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</si>
  <si>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</si>
  <si>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</si>
  <si>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</si>
  <si>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</si>
  <si>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</si>
  <si>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</si>
  <si>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</si>
  <si>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</si>
  <si>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</si>
  <si>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</si>
  <si>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</si>
  <si>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</si>
  <si>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</si>
  <si>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</si>
  <si>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</si>
  <si>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</si>
  <si>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</si>
  <si>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</si>
  <si>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</si>
  <si>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</si>
  <si>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</si>
  <si>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</si>
  <si>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</si>
  <si>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</si>
  <si>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</si>
  <si>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</si>
  <si>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</si>
  <si>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</si>
  <si>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</si>
  <si>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</si>
  <si>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</si>
  <si>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</si>
  <si>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</si>
  <si>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</si>
  <si>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</si>
  <si>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</si>
  <si>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</si>
  <si>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</si>
  <si>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</si>
  <si>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</si>
  <si>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</si>
  <si>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</si>
  <si>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</si>
  <si>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</si>
  <si>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</si>
  <si>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</si>
  <si>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</si>
  <si>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</si>
  <si>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</si>
  <si>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</si>
  <si>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</si>
  <si>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</si>
  <si>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</si>
  <si>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</si>
  <si>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</si>
  <si>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</si>
  <si>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</si>
  <si>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</si>
  <si>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</si>
  <si>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</si>
  <si>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</si>
  <si>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</si>
  <si>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</si>
  <si>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</si>
  <si>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</si>
  <si>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</si>
  <si>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</si>
  <si>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</si>
  <si>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</si>
  <si>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</si>
  <si>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</si>
  <si>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</si>
  <si>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</si>
  <si>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</si>
  <si>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</si>
  <si>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</si>
  <si>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</si>
  <si>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</si>
  <si>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</si>
  <si>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</si>
  <si>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</si>
  <si>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</si>
  <si>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</si>
  <si>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</si>
  <si>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</si>
  <si>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</si>
  <si>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</si>
  <si>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</si>
  <si>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</si>
  <si>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</si>
  <si>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</si>
  <si>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</si>
  <si>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</si>
  <si>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</si>
  <si>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</si>
  <si>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</si>
  <si>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</si>
  <si>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</si>
  <si>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</si>
  <si>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</si>
  <si>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</si>
  <si>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</si>
  <si>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</si>
  <si>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</si>
  <si>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</si>
  <si>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</si>
  <si>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</si>
  <si>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</si>
  <si>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</si>
  <si>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</si>
  <si>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</si>
  <si>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</si>
  <si>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</si>
  <si>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</si>
  <si>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</si>
  <si>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</si>
  <si>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</si>
  <si>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</si>
  <si>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</si>
  <si>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</si>
  <si>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</si>
  <si>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</si>
  <si>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</si>
  <si>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</si>
  <si>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</si>
  <si>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</si>
  <si>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</si>
  <si>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</si>
  <si>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</si>
  <si>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</si>
  <si>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</si>
  <si>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</si>
  <si>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</si>
  <si>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</si>
  <si>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</si>
  <si>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</si>
  <si>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</si>
  <si>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</si>
  <si>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</si>
  <si>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</si>
  <si>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</si>
  <si>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</si>
  <si>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</si>
  <si>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</si>
  <si>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</si>
  <si>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</si>
  <si>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</si>
  <si>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</si>
  <si>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</si>
  <si>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</si>
  <si>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</si>
  <si>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</si>
  <si>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</si>
  <si>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</si>
  <si>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</si>
  <si>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</si>
  <si>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</si>
  <si>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</si>
  <si>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</si>
  <si>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</si>
  <si>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</si>
  <si>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</si>
  <si>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</si>
  <si>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</si>
  <si>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</si>
  <si>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</si>
  <si>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</si>
  <si>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</si>
  <si>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</si>
  <si>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</si>
  <si>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</si>
  <si>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</si>
  <si>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</si>
  <si>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</si>
  <si>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</si>
  <si>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</si>
  <si>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</si>
  <si>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</si>
  <si>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</si>
  <si>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</si>
  <si>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</si>
  <si>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</si>
  <si>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</si>
  <si>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</si>
  <si>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</si>
  <si>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</si>
  <si>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</si>
  <si>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</si>
  <si>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</si>
  <si>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</si>
  <si>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</si>
  <si>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</si>
  <si>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</si>
  <si>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</si>
  <si>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</si>
  <si>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</si>
  <si>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</si>
  <si>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</si>
  <si>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</si>
  <si>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</si>
  <si>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</si>
  <si>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</si>
  <si>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</si>
  <si>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</si>
  <si>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</si>
  <si>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</si>
  <si>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</si>
  <si>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</si>
  <si>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</si>
  <si>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</si>
  <si>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</si>
  <si>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</si>
  <si>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</si>
  <si>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</si>
  <si>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</si>
  <si>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</si>
  <si>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</si>
  <si>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</si>
  <si>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</si>
  <si>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</si>
  <si>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</si>
  <si>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</si>
  <si>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</si>
  <si>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</si>
  <si>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</si>
  <si>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</si>
  <si>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</si>
  <si>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</si>
  <si>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</si>
  <si>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</si>
  <si>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</si>
  <si>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</si>
  <si>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</si>
  <si>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</si>
  <si>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</si>
  <si>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</si>
  <si>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</si>
  <si>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</si>
  <si>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</si>
  <si>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</si>
  <si>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</si>
  <si>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</si>
  <si>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</si>
  <si>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</si>
  <si>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</si>
  <si>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</si>
  <si>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</si>
  <si>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</si>
  <si>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</si>
  <si>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</si>
  <si>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</si>
  <si>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</si>
  <si>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</si>
  <si>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</si>
  <si>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</si>
  <si>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</si>
  <si>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</si>
  <si>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</si>
  <si>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</si>
  <si>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</si>
  <si>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</si>
  <si>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</si>
  <si>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</si>
  <si>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</si>
  <si>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</si>
  <si>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</si>
  <si>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</si>
  <si>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</si>
  <si>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</si>
  <si>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</si>
  <si>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</si>
  <si>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</si>
  <si>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</si>
  <si>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</si>
  <si>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</si>
  <si>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</si>
  <si>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</si>
  <si>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</si>
  <si>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</si>
  <si>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</si>
  <si>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</si>
  <si>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</si>
  <si>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</si>
  <si>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</si>
  <si>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</si>
  <si>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</si>
  <si>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</si>
  <si>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</si>
  <si>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</si>
  <si>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</si>
  <si>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</si>
  <si>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</si>
  <si>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</si>
  <si>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</si>
  <si>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</si>
  <si>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</si>
  <si>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</si>
  <si>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</si>
  <si>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</si>
  <si>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</si>
  <si>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</si>
  <si>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</si>
  <si>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</si>
  <si>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</si>
  <si>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</si>
  <si>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</si>
  <si>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</si>
  <si>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</si>
  <si>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</si>
  <si>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</si>
  <si>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</si>
  <si>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</si>
  <si>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</si>
  <si>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</si>
  <si>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</si>
  <si>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</si>
  <si>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</si>
  <si>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</si>
  <si>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</si>
  <si>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</si>
  <si>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</si>
  <si>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</si>
  <si>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</si>
  <si>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</si>
  <si>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</si>
  <si>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</si>
  <si>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</si>
  <si>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</si>
  <si>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</si>
  <si>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</si>
  <si>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</si>
  <si>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</si>
  <si>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</si>
  <si>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</si>
  <si>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</si>
  <si>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</si>
  <si>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</si>
  <si>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</si>
  <si>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</si>
  <si>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</si>
  <si>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</si>
  <si>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</si>
  <si>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</si>
  <si>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</si>
  <si>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</si>
  <si>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</si>
  <si>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</si>
  <si>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</si>
  <si>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</si>
  <si>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</si>
  <si>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</si>
  <si>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</si>
  <si>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</si>
  <si>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</si>
  <si>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</si>
  <si>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</si>
  <si>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</si>
  <si>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</si>
  <si>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</si>
  <si>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</si>
  <si>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</si>
  <si>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</si>
  <si>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</si>
  <si>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</si>
  <si>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</si>
  <si>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</si>
  <si>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</si>
  <si>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</si>
  <si>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</si>
  <si>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</si>
  <si>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</si>
  <si>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</si>
  <si>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</si>
  <si>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</si>
  <si>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</si>
  <si>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</si>
  <si>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</si>
  <si>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</si>
  <si>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</si>
  <si>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</si>
  <si>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</si>
  <si>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</si>
  <si>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</si>
  <si>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</si>
  <si>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</si>
  <si>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</si>
  <si>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</si>
  <si>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</si>
  <si>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</si>
  <si>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</si>
  <si>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</si>
  <si>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</si>
  <si>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</si>
  <si>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</si>
  <si>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</si>
  <si>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</si>
  <si>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</si>
  <si>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</si>
  <si>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</si>
  <si>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</si>
  <si>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</si>
  <si>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</si>
  <si>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</si>
  <si>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</si>
  <si>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</si>
  <si>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</si>
  <si>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</si>
  <si>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</si>
  <si>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</si>
  <si>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</si>
  <si>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</si>
  <si>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</si>
  <si>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</si>
  <si>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</si>
  <si>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</si>
  <si>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</si>
  <si>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</si>
  <si>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</si>
  <si>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</si>
  <si>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</si>
  <si>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</si>
  <si>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</si>
  <si>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</si>
  <si>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</si>
  <si>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</si>
  <si>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</si>
  <si>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</si>
  <si>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</si>
  <si>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</si>
  <si>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</si>
  <si>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</si>
  <si>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</si>
  <si>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</si>
  <si>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</si>
  <si>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</si>
  <si>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</si>
  <si>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</si>
  <si>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</si>
  <si>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</si>
  <si>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</si>
  <si>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</si>
  <si>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</si>
  <si>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</si>
  <si>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</si>
  <si>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</si>
  <si>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</si>
  <si>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</si>
  <si>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</si>
  <si>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</si>
  <si>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</si>
  <si>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</si>
  <si>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</si>
  <si>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</si>
  <si>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</si>
  <si>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</si>
  <si>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</si>
  <si>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</si>
  <si>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</si>
  <si>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</si>
  <si>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</si>
  <si>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</si>
  <si>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</si>
  <si>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</si>
  <si>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</si>
  <si>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</si>
  <si>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</si>
  <si>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</si>
  <si>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</si>
  <si>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</si>
  <si>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</si>
  <si>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</si>
  <si>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</si>
  <si>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</si>
  <si>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</si>
  <si>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</si>
  <si>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</si>
  <si>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</si>
  <si>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</si>
  <si>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</si>
  <si>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</si>
  <si>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</si>
  <si>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</si>
  <si>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</si>
  <si>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</si>
  <si>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</si>
  <si>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</si>
  <si>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</si>
  <si>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</si>
  <si>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</si>
  <si>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</si>
  <si>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</si>
  <si>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</si>
  <si>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</si>
  <si>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</si>
  <si>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</si>
  <si>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</si>
  <si>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</si>
  <si>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</si>
  <si>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</si>
  <si>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</si>
  <si>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</si>
  <si>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</si>
  <si>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</si>
  <si>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</si>
  <si>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</si>
  <si>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</si>
  <si>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</si>
  <si>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</si>
  <si>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</si>
  <si>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</si>
  <si>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</si>
  <si>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</si>
  <si>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</si>
  <si>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</si>
  <si>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</si>
  <si>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</si>
  <si>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</si>
  <si>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</si>
  <si>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</si>
  <si>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</si>
  <si>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</si>
  <si>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</si>
  <si>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</si>
  <si>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</si>
  <si>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</si>
  <si>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</si>
  <si>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</si>
  <si>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</si>
  <si>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</si>
  <si>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</si>
  <si>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</si>
  <si>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</si>
  <si>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</si>
  <si>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</si>
  <si>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</si>
  <si>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</si>
  <si>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</si>
  <si>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</si>
  <si>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</si>
  <si>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</si>
  <si>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</si>
  <si>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</si>
  <si>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</si>
  <si>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</si>
  <si>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</si>
  <si>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</si>
  <si>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</si>
  <si>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</si>
  <si>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</si>
  <si>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</si>
  <si>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</si>
  <si>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</si>
  <si>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</si>
  <si>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</si>
  <si>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</si>
  <si>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</si>
  <si>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</si>
  <si>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</si>
  <si>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</si>
  <si>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</si>
  <si>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</si>
  <si>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</si>
  <si>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</si>
  <si>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</si>
  <si>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</si>
  <si>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</si>
  <si>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</si>
  <si>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</si>
  <si>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</si>
  <si>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</si>
  <si>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</si>
  <si>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</si>
  <si>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</si>
  <si>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</si>
  <si>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</si>
  <si>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</si>
  <si>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</si>
  <si>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</si>
  <si>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</si>
  <si>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</si>
  <si>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</si>
  <si>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</si>
  <si>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</si>
  <si>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</si>
  <si>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</si>
  <si>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</si>
  <si>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</si>
  <si>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</si>
  <si>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</si>
  <si>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</si>
  <si>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</si>
  <si>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</si>
  <si>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</si>
  <si>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</si>
  <si>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</si>
  <si>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</si>
  <si>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</si>
  <si>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</si>
  <si>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</si>
  <si>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</si>
  <si>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</si>
  <si>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</si>
  <si>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</si>
  <si>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</si>
  <si>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</si>
  <si>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</si>
  <si>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</si>
  <si>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</si>
  <si>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</si>
  <si>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</si>
  <si>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</si>
  <si>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</si>
  <si>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</si>
  <si>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</si>
  <si>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</si>
  <si>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</si>
  <si>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</si>
  <si>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</si>
  <si>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</si>
  <si>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</si>
  <si>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</si>
  <si>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</si>
  <si>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</si>
  <si>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</si>
  <si>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</si>
  <si>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</si>
  <si>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</si>
  <si>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</si>
  <si>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</si>
  <si>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</si>
  <si>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</si>
  <si>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</si>
  <si>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</si>
  <si>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</si>
  <si>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</si>
  <si>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</si>
  <si>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</si>
  <si>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</si>
  <si>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</si>
  <si>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</si>
  <si>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</si>
  <si>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</si>
  <si>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</si>
  <si>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</si>
  <si>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</si>
  <si>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</si>
  <si>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</si>
  <si>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</si>
  <si>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</si>
  <si>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</si>
  <si>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</si>
  <si>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</si>
  <si>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</si>
  <si>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</si>
  <si>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</si>
  <si>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</si>
  <si>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</si>
  <si>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</si>
  <si>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</si>
  <si>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</si>
  <si>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</si>
  <si>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</si>
  <si>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</si>
  <si>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</si>
  <si>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</si>
  <si>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</si>
  <si>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</si>
  <si>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</si>
  <si>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</si>
  <si>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</si>
  <si>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</si>
  <si>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</si>
  <si>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</si>
  <si>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</si>
  <si>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</si>
  <si>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</si>
  <si>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</si>
  <si>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</si>
  <si>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</si>
  <si>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</si>
  <si>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</si>
  <si>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</si>
  <si>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</si>
  <si>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</si>
  <si>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</si>
  <si>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</si>
  <si>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</si>
  <si>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</si>
  <si>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</si>
  <si>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</si>
  <si>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</si>
  <si>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</si>
  <si>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</si>
  <si>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</si>
  <si>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</si>
  <si>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</si>
  <si>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</si>
  <si>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</si>
  <si>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</si>
  <si>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</si>
  <si>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</si>
  <si>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</si>
  <si>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</si>
  <si>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</si>
  <si>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</si>
  <si>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</si>
  <si>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</si>
  <si>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</si>
  <si>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</si>
  <si>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</si>
  <si>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</si>
  <si>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</si>
  <si>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</si>
  <si>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</si>
  <si>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</si>
  <si>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</si>
  <si>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</si>
  <si>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</si>
  <si>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</si>
  <si>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</si>
  <si>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</si>
  <si>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</si>
  <si>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</si>
  <si>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</si>
  <si>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</si>
  <si>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</si>
  <si>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</si>
  <si>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</si>
  <si>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</si>
  <si>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</si>
  <si>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</si>
  <si>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</si>
  <si>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</si>
  <si>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</si>
  <si>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</si>
  <si>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</si>
  <si>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</si>
  <si>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</si>
  <si>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</si>
  <si>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</si>
  <si>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</si>
  <si>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</si>
  <si>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</si>
  <si>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</si>
  <si>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</si>
  <si>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</si>
  <si>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</si>
  <si>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</si>
  <si>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</si>
  <si>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</si>
  <si>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</si>
  <si>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</si>
  <si>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</si>
  <si>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</si>
  <si>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</si>
  <si>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</si>
  <si>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</si>
  <si>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</si>
  <si>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</si>
  <si>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</si>
  <si>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</si>
  <si>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</si>
  <si>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</si>
  <si>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</si>
  <si>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</si>
  <si>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</si>
  <si>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</si>
  <si>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</si>
  <si>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</si>
  <si>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</si>
  <si>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</si>
  <si>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</si>
  <si>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</si>
  <si>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</si>
  <si>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</si>
  <si>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</si>
  <si>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</si>
  <si>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</si>
  <si>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</si>
  <si>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</si>
  <si>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</si>
  <si>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</si>
  <si>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</si>
  <si>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</si>
  <si>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</si>
  <si>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</si>
  <si>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</si>
  <si>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</si>
  <si>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</si>
  <si>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</si>
  <si>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</si>
  <si>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</si>
  <si>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</si>
  <si>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</si>
  <si>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</si>
  <si>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</si>
  <si>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</si>
  <si>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</si>
  <si>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</si>
  <si>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</si>
  <si>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</si>
  <si>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</si>
  <si>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</si>
  <si>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</si>
  <si>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</si>
  <si>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</si>
  <si>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</si>
  <si>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</si>
  <si>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</si>
  <si>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</si>
  <si>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</si>
  <si>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</si>
  <si>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</si>
  <si>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</si>
  <si>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</si>
  <si>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</si>
  <si>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</si>
  <si>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</si>
  <si>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</si>
  <si>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</si>
  <si>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</si>
  <si>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</si>
  <si>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</si>
  <si>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</si>
  <si>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</si>
  <si>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</si>
  <si>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</si>
  <si>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</si>
  <si>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</si>
  <si>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</si>
  <si>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</si>
  <si>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</si>
  <si>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</si>
  <si>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</si>
  <si>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</si>
  <si>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</si>
  <si>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</si>
  <si>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</si>
  <si>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</si>
  <si>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</si>
  <si>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</si>
  <si>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</si>
  <si>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</si>
  <si>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</si>
  <si>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</si>
  <si>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</si>
  <si>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</si>
  <si>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</si>
  <si>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</si>
  <si>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</si>
  <si>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</si>
  <si>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</si>
  <si>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</si>
  <si>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</si>
  <si>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</si>
  <si>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</si>
  <si>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</si>
  <si>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</si>
  <si>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</si>
  <si>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</si>
  <si>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</si>
  <si>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</si>
  <si>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</si>
  <si>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</si>
  <si>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</si>
  <si>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</si>
  <si>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</si>
  <si>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</si>
  <si>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</si>
  <si>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</si>
  <si>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</si>
  <si>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</si>
  <si>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</si>
  <si>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</si>
  <si>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</si>
  <si>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</si>
  <si>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</si>
  <si>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</si>
  <si>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</si>
  <si>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</si>
  <si>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</si>
  <si>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</si>
  <si>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</si>
  <si>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</si>
  <si>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</si>
  <si>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</si>
  <si>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</si>
  <si>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</si>
  <si>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</si>
  <si>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</si>
  <si>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</si>
  <si>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</si>
  <si>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</si>
  <si>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</si>
  <si>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</si>
  <si>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</si>
  <si>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</si>
  <si>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</si>
  <si>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</si>
  <si>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</si>
  <si>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</si>
  <si>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</si>
  <si>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</si>
  <si>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</si>
  <si>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</si>
  <si>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</si>
  <si>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</si>
  <si>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</si>
  <si>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</si>
  <si>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</si>
  <si>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</si>
  <si>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</si>
  <si>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</si>
  <si>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</si>
  <si>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</si>
  <si>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</si>
  <si>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</si>
  <si>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</si>
  <si>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</si>
  <si>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</si>
  <si>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</si>
  <si>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</si>
  <si>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</si>
  <si>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</si>
  <si>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</si>
  <si>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</si>
  <si>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</si>
  <si>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</si>
  <si>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</si>
  <si>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</si>
  <si>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</si>
  <si>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</si>
  <si>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</si>
  <si>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</si>
  <si>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</si>
  <si>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</si>
  <si>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</si>
  <si>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</si>
  <si>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</si>
  <si>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</si>
  <si>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</si>
  <si>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</si>
  <si>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</si>
  <si>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</si>
  <si>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</si>
  <si>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</si>
  <si>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</si>
  <si>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</si>
  <si>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</si>
  <si>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</si>
  <si>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</si>
  <si>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</si>
  <si>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</si>
  <si>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</si>
  <si>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</si>
  <si>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</si>
  <si>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</si>
  <si>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</si>
  <si>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</si>
  <si>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</si>
  <si>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</si>
  <si>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</si>
  <si>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</si>
  <si>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</si>
  <si>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</si>
  <si>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</si>
  <si>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</si>
  <si>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</si>
  <si>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</si>
  <si>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</si>
  <si>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</si>
  <si>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</si>
  <si>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</si>
  <si>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</si>
  <si>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</si>
  <si>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</si>
  <si>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</si>
  <si>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</si>
  <si>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</si>
  <si>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</si>
  <si>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</si>
  <si>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</si>
  <si>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</si>
  <si>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</si>
  <si>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</si>
  <si>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</si>
  <si>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</si>
  <si>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</si>
  <si>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</si>
  <si>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</si>
  <si>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</si>
  <si>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</si>
  <si>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</si>
  <si>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</si>
  <si>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</si>
  <si>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</si>
  <si>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</si>
  <si>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</si>
  <si>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</si>
  <si>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</si>
  <si>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</si>
  <si>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</si>
  <si>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</si>
  <si>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</si>
  <si>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</si>
  <si>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</si>
  <si>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</si>
  <si>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</si>
  <si>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</si>
  <si>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</si>
  <si>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</si>
  <si>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</si>
  <si>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</si>
  <si>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</si>
  <si>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</si>
  <si>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</si>
  <si>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</si>
  <si>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</si>
  <si>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</si>
  <si>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</si>
  <si>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</si>
  <si>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</si>
  <si>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</si>
  <si>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</si>
  <si>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</si>
  <si>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</si>
  <si>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</si>
  <si>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</si>
  <si>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</si>
  <si>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</si>
  <si>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</si>
  <si>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</si>
  <si>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</si>
  <si>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</si>
  <si>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</si>
  <si>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</si>
  <si>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</si>
  <si>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</si>
  <si>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</si>
  <si>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</si>
  <si>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</si>
  <si>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</si>
  <si>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</si>
  <si>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</si>
  <si>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</si>
  <si>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</si>
  <si>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</si>
  <si>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</si>
  <si>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</si>
  <si>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</si>
  <si>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</si>
  <si>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</si>
  <si>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</si>
  <si>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</si>
  <si>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</si>
  <si>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</si>
  <si>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</si>
  <si>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</si>
  <si>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</si>
  <si>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</si>
  <si>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</si>
  <si>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</si>
  <si>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</si>
  <si>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</si>
  <si>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</si>
  <si>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</si>
  <si>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</si>
  <si>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</si>
  <si>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</si>
  <si>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</si>
  <si>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</si>
  <si>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</si>
  <si>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</si>
  <si>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</si>
  <si>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</si>
  <si>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</si>
  <si>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</si>
  <si>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</si>
  <si>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</si>
  <si>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</si>
  <si>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</si>
  <si>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</si>
  <si>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</si>
  <si>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</si>
  <si>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</si>
  <si>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</si>
  <si>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</si>
  <si>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</si>
  <si>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</si>
  <si>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</si>
  <si>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</si>
  <si>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</si>
  <si>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</si>
  <si>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</si>
  <si>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</si>
  <si>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</si>
  <si>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</si>
  <si>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</si>
  <si>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</si>
  <si>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</si>
  <si>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</si>
  <si>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</si>
  <si>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</si>
  <si>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</si>
  <si>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</si>
  <si>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</si>
  <si>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</si>
  <si>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</si>
  <si>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</si>
  <si>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</si>
  <si>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</si>
  <si>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</si>
  <si>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</si>
  <si>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</si>
  <si>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</si>
  <si>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</si>
  <si>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</si>
  <si>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</si>
  <si>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</si>
  <si>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</si>
  <si>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</si>
  <si>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</si>
  <si>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</si>
  <si>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</si>
  <si>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</si>
  <si>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</si>
  <si>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</si>
  <si>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</si>
  <si>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</si>
  <si>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</si>
  <si>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</si>
  <si>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</si>
  <si>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</si>
  <si>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</si>
  <si>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</si>
  <si>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</si>
  <si>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</si>
  <si>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</si>
  <si>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</si>
  <si>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</si>
  <si>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</si>
  <si>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</si>
  <si>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</si>
  <si>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</si>
  <si>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</si>
  <si>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</si>
  <si>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</si>
  <si>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</si>
  <si>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</si>
  <si>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</si>
  <si>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</si>
  <si>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</si>
  <si>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</si>
  <si>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</si>
  <si>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</si>
  <si>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</si>
  <si>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</si>
  <si>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</si>
  <si>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</si>
  <si>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</si>
  <si>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</si>
  <si>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</si>
  <si>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</si>
  <si>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</si>
  <si>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</si>
  <si>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</si>
  <si>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</si>
  <si>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</si>
  <si>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</si>
  <si>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</si>
  <si>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</si>
  <si>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</si>
  <si>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</si>
  <si>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</si>
  <si>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</si>
  <si>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</si>
  <si>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</si>
  <si>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</si>
  <si>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</si>
  <si>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</si>
  <si>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</si>
  <si>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</si>
  <si>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</si>
  <si>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</si>
  <si>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</si>
  <si>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</si>
  <si>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</si>
  <si>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</si>
  <si>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</si>
  <si>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</si>
  <si>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</si>
  <si>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</si>
  <si>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</si>
  <si>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</si>
  <si>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</si>
  <si>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</si>
  <si>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</si>
  <si>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</si>
  <si>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</si>
  <si>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</si>
  <si>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</si>
  <si>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</si>
  <si>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</si>
  <si>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</si>
  <si>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</si>
  <si>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</si>
  <si>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</si>
  <si>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</si>
  <si>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</si>
  <si>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</si>
  <si>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</si>
  <si>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</si>
  <si>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</si>
  <si>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</si>
  <si>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</si>
  <si>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</si>
  <si>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</si>
  <si>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</si>
  <si>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</si>
  <si>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</si>
  <si>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</si>
  <si>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</si>
  <si>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</si>
  <si>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</si>
  <si>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</si>
  <si>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</si>
  <si>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</si>
  <si>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</si>
  <si>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</si>
  <si>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</si>
  <si>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</si>
  <si>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</si>
  <si>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</si>
  <si>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</si>
  <si>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</si>
  <si>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</si>
  <si>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</si>
  <si>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</si>
  <si>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</si>
  <si>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</si>
  <si>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</si>
  <si>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</si>
  <si>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</si>
  <si>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</si>
  <si>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</si>
  <si>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</si>
  <si>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</si>
  <si>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</si>
  <si>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</si>
  <si>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</si>
  <si>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</si>
  <si>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</si>
  <si>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</si>
  <si>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</si>
  <si>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</si>
  <si>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</si>
  <si>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</si>
  <si>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</si>
  <si>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</si>
  <si>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</si>
  <si>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</si>
  <si>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</si>
  <si>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</si>
  <si>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</si>
  <si>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</si>
  <si>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</si>
  <si>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</si>
  <si>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</si>
  <si>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</si>
  <si>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</si>
  <si>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</si>
  <si>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</si>
  <si>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</si>
  <si>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</si>
  <si>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</si>
  <si>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</si>
  <si>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</si>
  <si>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</si>
  <si>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</si>
  <si>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</si>
  <si>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</si>
  <si>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</si>
  <si>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</si>
  <si>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</si>
  <si>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</si>
  <si>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</si>
  <si>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</si>
  <si>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</si>
  <si>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</si>
  <si>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</si>
  <si>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</si>
  <si>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</si>
  <si>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</si>
  <si>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</si>
  <si>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</si>
  <si>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</si>
  <si>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</si>
  <si>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</si>
  <si>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</si>
  <si>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</si>
  <si>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</si>
  <si>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</si>
  <si>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</si>
  <si>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</si>
  <si>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</si>
  <si>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</si>
  <si>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</si>
  <si>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</si>
  <si>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</si>
  <si>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</si>
  <si>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</si>
  <si>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</si>
  <si>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</si>
  <si>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</si>
  <si>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</si>
  <si>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</si>
  <si>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</si>
  <si>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</si>
  <si>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</si>
  <si>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</si>
  <si>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</si>
  <si>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</si>
  <si>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</si>
  <si>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</si>
  <si>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</si>
  <si>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</si>
  <si>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</si>
  <si>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</si>
  <si>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</si>
  <si>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</si>
  <si>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</si>
  <si>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</si>
  <si>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</si>
  <si>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</si>
  <si>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</si>
  <si>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</si>
  <si>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</si>
  <si>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</si>
  <si>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</si>
  <si>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</si>
  <si>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</si>
  <si>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</si>
  <si>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</si>
  <si>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</si>
  <si>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</si>
  <si>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</si>
  <si>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</si>
  <si>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</si>
  <si>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</si>
  <si>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</si>
  <si>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</si>
  <si>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</si>
  <si>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</si>
  <si>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</si>
  <si>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</si>
  <si>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</si>
  <si>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</si>
  <si>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</si>
  <si>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</si>
  <si>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</si>
  <si>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</si>
  <si>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</si>
  <si>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</si>
  <si>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</si>
  <si>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</si>
  <si>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</si>
  <si>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</si>
  <si>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</si>
  <si>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</si>
  <si>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</si>
  <si>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</si>
  <si>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</si>
  <si>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</si>
  <si>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</si>
  <si>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</si>
  <si>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</si>
  <si>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</si>
  <si>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</si>
  <si>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</si>
  <si>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</si>
  <si>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</si>
  <si>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</si>
  <si>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</si>
  <si>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</si>
  <si>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</si>
  <si>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</si>
  <si>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</si>
  <si>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</si>
  <si>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</si>
  <si>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</si>
  <si>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</si>
  <si>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</si>
  <si>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</si>
  <si>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</si>
  <si>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</si>
  <si>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</si>
  <si>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</si>
  <si>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</si>
  <si>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</si>
  <si>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</si>
  <si>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</si>
  <si>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</si>
  <si>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</si>
  <si>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</si>
  <si>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</si>
  <si>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</si>
  <si>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</si>
  <si>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</si>
  <si>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</si>
  <si>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</si>
  <si>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</si>
  <si>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</si>
  <si>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</si>
  <si>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</si>
  <si>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</si>
  <si>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</si>
  <si>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</si>
  <si>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</si>
  <si>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</si>
  <si>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</si>
  <si>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</si>
  <si>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</si>
  <si>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</si>
  <si>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</si>
  <si>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</si>
  <si>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</si>
  <si>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</si>
  <si>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</si>
  <si>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</si>
  <si>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</si>
  <si>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</si>
  <si>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</si>
  <si>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</si>
  <si>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</si>
  <si>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</si>
  <si>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</si>
  <si>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</si>
  <si>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</si>
  <si>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</si>
  <si>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</si>
  <si>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</si>
  <si>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</si>
  <si>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</si>
  <si>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</si>
  <si>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</si>
  <si>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</si>
  <si>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</si>
  <si>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</si>
  <si>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</si>
  <si>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</si>
  <si>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</si>
  <si>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</si>
  <si>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</si>
  <si>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</si>
  <si>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</si>
  <si>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</si>
  <si>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</si>
  <si>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</si>
  <si>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</si>
  <si>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</si>
  <si>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</si>
  <si>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</si>
  <si>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</si>
  <si>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</si>
  <si>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</si>
  <si>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</si>
  <si>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</si>
  <si>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</si>
  <si>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</si>
  <si>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</si>
  <si>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</si>
  <si>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</si>
  <si>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</si>
  <si>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</si>
  <si>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</si>
  <si>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</si>
  <si>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</si>
  <si>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</si>
  <si>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</si>
  <si>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</si>
  <si>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</si>
  <si>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</si>
  <si>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</si>
  <si>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</si>
  <si>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</si>
  <si>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</si>
  <si>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</si>
  <si>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</si>
  <si>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</si>
  <si>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</si>
  <si>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</si>
  <si>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</si>
  <si>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</si>
  <si>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</si>
  <si>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</si>
  <si>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</si>
  <si>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</si>
  <si>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</si>
  <si>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</si>
  <si>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</si>
  <si>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</si>
  <si>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</si>
  <si>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</si>
  <si>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</si>
  <si>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</si>
  <si>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</si>
  <si>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</si>
  <si>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</si>
  <si>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</si>
  <si>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</si>
  <si>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</si>
  <si>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</si>
  <si>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</si>
  <si>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</si>
  <si>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</si>
  <si>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</si>
  <si>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</si>
  <si>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</si>
  <si>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</si>
  <si>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</si>
  <si>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</si>
  <si>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</si>
  <si>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</si>
  <si>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</si>
  <si>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</si>
  <si>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</si>
  <si>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</si>
  <si>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</si>
  <si>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</si>
  <si>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</si>
  <si>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</si>
  <si>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</si>
  <si>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</si>
  <si>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</si>
  <si>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</si>
  <si>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</si>
  <si>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</si>
  <si>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</si>
  <si>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</si>
  <si>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</si>
  <si>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</si>
  <si>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</si>
  <si>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</si>
  <si>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</si>
  <si>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</si>
  <si>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</si>
  <si>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</si>
  <si>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</si>
  <si>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</si>
  <si>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</si>
  <si>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</si>
  <si>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</si>
  <si>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</si>
  <si>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</si>
  <si>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</si>
  <si>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</si>
  <si>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</si>
  <si>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</si>
  <si>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</si>
  <si>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</si>
  <si>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</si>
  <si>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</si>
  <si>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</si>
  <si>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</si>
  <si>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</si>
  <si>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</si>
  <si>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</si>
  <si>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</si>
  <si>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</si>
  <si>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</si>
  <si>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</si>
  <si>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</si>
  <si>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</si>
  <si>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</si>
  <si>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</si>
  <si>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</si>
  <si>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</si>
  <si>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</si>
  <si>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</si>
  <si>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</si>
  <si>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</si>
  <si>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</si>
  <si>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</si>
  <si>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</si>
  <si>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</si>
  <si>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</si>
  <si>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</si>
  <si>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</si>
  <si>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</si>
  <si>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</si>
  <si>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</si>
  <si>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</si>
  <si>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</si>
  <si>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</si>
  <si>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</si>
  <si>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</si>
  <si>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</si>
  <si>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</si>
  <si>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</si>
  <si>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</si>
  <si>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</si>
  <si>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</si>
  <si>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</si>
  <si>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</si>
  <si>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</si>
  <si>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</si>
  <si>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</si>
  <si>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</si>
  <si>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</si>
  <si>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</si>
  <si>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</si>
  <si>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</si>
  <si>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</si>
  <si>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</si>
  <si>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</si>
  <si>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</si>
  <si>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</si>
  <si>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</si>
  <si>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</si>
  <si>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</si>
  <si>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</si>
  <si>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</si>
  <si>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</si>
  <si>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</si>
  <si>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</si>
  <si>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</si>
  <si>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</si>
  <si>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</si>
  <si>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</si>
  <si>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</si>
  <si>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</si>
  <si>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</si>
  <si>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</si>
  <si>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</si>
  <si>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</si>
  <si>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</si>
  <si>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</si>
  <si>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</si>
  <si>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</si>
  <si>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</si>
  <si>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</si>
  <si>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</si>
  <si>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</si>
  <si>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</si>
  <si>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</si>
  <si>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</si>
  <si>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</si>
  <si>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</si>
  <si>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</si>
  <si>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</si>
  <si>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</si>
  <si>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</si>
  <si>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</si>
  <si>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</si>
  <si>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</si>
  <si>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</si>
  <si>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</si>
  <si>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</si>
  <si>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</si>
  <si>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</si>
  <si>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</si>
  <si>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</si>
  <si>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</si>
  <si>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</si>
  <si>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</si>
  <si>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</si>
  <si>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</si>
  <si>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</si>
  <si>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</si>
  <si>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</si>
  <si>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</si>
  <si>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</si>
  <si>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</si>
  <si>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</si>
  <si>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</si>
  <si>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</si>
  <si>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</si>
  <si>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</si>
  <si>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</si>
  <si>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</si>
  <si>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</si>
  <si>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</si>
  <si>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</si>
  <si>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</si>
  <si>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</si>
  <si>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</si>
  <si>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</si>
  <si>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</si>
  <si>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</si>
  <si>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</si>
  <si>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</si>
  <si>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</si>
  <si>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</si>
  <si>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</si>
  <si>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</si>
  <si>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</si>
  <si>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</si>
  <si>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</si>
  <si>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</si>
  <si>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</si>
  <si>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</si>
  <si>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</si>
  <si>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</si>
  <si>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</si>
  <si>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</si>
  <si>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</si>
  <si>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</si>
  <si>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</si>
  <si>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</si>
  <si>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</si>
  <si>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</si>
  <si>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</si>
  <si>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</si>
  <si>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</si>
  <si>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</si>
  <si>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</si>
  <si>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</si>
  <si>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</si>
  <si>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</si>
  <si>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</si>
  <si>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</si>
  <si>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</si>
  <si>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</si>
  <si>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</si>
  <si>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</si>
  <si>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</si>
  <si>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</si>
  <si>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</si>
  <si>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</si>
  <si>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</si>
  <si>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</si>
  <si>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</si>
  <si>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</si>
  <si>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</si>
  <si>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</si>
  <si>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</si>
  <si>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</si>
  <si>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</si>
  <si>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</si>
  <si>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</si>
  <si>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</si>
  <si>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</si>
  <si>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</si>
  <si>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</si>
  <si>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</si>
  <si>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</si>
  <si>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</si>
  <si>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</si>
  <si>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</si>
  <si>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</si>
  <si>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</si>
  <si>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</si>
  <si>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</si>
  <si>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</si>
  <si>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</si>
  <si>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</si>
  <si>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</si>
  <si>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</si>
  <si>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</si>
  <si>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</si>
  <si>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</si>
  <si>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</si>
  <si>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</si>
  <si>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</si>
  <si>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</si>
  <si>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</si>
  <si>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</si>
  <si>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</si>
  <si>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</si>
  <si>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</si>
  <si>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</si>
  <si>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</si>
  <si>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</si>
  <si>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</si>
  <si>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</si>
  <si>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</si>
  <si>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</si>
  <si>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</si>
  <si>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</si>
  <si>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</si>
  <si>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</si>
  <si>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</si>
  <si>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</si>
  <si>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</si>
  <si>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</si>
  <si>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</si>
  <si>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</si>
  <si>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</si>
  <si>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</si>
  <si>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</si>
  <si>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</si>
  <si>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</si>
  <si>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</si>
  <si>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</si>
  <si>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</si>
  <si>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</si>
  <si>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</si>
  <si>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</si>
  <si>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</si>
  <si>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</si>
  <si>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</si>
  <si>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</si>
  <si>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</si>
  <si>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</si>
  <si>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</si>
  <si>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</si>
  <si>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</si>
  <si>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</si>
  <si>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</si>
  <si>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</si>
  <si>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</si>
  <si>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</si>
  <si>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</si>
  <si>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</si>
  <si>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</si>
  <si>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</si>
  <si>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</si>
  <si>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</si>
  <si>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</si>
  <si>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</si>
  <si>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</si>
  <si>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</si>
  <si>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</si>
  <si>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</si>
  <si>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</si>
  <si>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</si>
  <si>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</si>
  <si>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</si>
  <si>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</si>
  <si>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</si>
  <si>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</si>
  <si>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</si>
  <si>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</si>
  <si>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</si>
  <si>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</si>
  <si>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</si>
  <si>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</si>
  <si>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</si>
  <si>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</si>
  <si>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</si>
  <si>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</si>
  <si>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</si>
  <si>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</si>
  <si>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</si>
  <si>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</si>
  <si>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</si>
  <si>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</si>
  <si>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</si>
  <si>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</si>
  <si>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</si>
  <si>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</si>
  <si>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</si>
  <si>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</si>
  <si>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</si>
  <si>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</si>
  <si>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</si>
  <si>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</si>
  <si>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</si>
  <si>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</si>
  <si>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</si>
  <si>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</si>
  <si>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</si>
  <si>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</si>
  <si>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</si>
  <si>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</si>
  <si>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</si>
  <si>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</si>
  <si>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</si>
  <si>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</si>
  <si>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</si>
  <si>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</si>
  <si>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</si>
  <si>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</si>
  <si>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</si>
  <si>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</si>
  <si>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</si>
  <si>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</si>
  <si>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</si>
  <si>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</si>
  <si>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</si>
  <si>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</si>
  <si>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</si>
  <si>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</si>
  <si>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</si>
  <si>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</si>
  <si>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</si>
  <si>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</si>
  <si>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</si>
  <si>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</si>
  <si>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</si>
  <si>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</si>
  <si>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</si>
  <si>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</si>
  <si>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</si>
  <si>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</si>
  <si>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</si>
  <si>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</si>
  <si>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</si>
  <si>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</si>
  <si>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</si>
  <si>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</si>
  <si>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</si>
  <si>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</si>
  <si>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</si>
  <si>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</si>
  <si>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</si>
  <si>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</si>
  <si>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</si>
  <si>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</si>
  <si>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</si>
  <si>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</si>
  <si>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</si>
  <si>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</si>
  <si>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</si>
  <si>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</si>
  <si>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</si>
  <si>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</si>
  <si>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</si>
  <si>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</si>
  <si>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</si>
  <si>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</si>
  <si>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</si>
  <si>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</si>
  <si>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</si>
  <si>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</si>
  <si>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</si>
  <si>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</si>
  <si>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</si>
  <si>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</si>
  <si>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</si>
  <si>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</si>
  <si>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</si>
  <si>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</si>
  <si>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</si>
  <si>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</si>
  <si>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</si>
  <si>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</si>
  <si>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</si>
  <si>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</si>
  <si>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</si>
  <si>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</si>
  <si>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</si>
  <si>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</si>
  <si>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</si>
  <si>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</si>
  <si>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</si>
  <si>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</si>
  <si>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</si>
  <si>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</si>
  <si>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</si>
  <si>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</si>
  <si>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</si>
  <si>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</si>
  <si>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</si>
  <si>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</si>
  <si>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</si>
  <si>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</si>
  <si>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</si>
  <si>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</si>
  <si>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</si>
  <si>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</si>
  <si>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</si>
  <si>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</si>
  <si>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</si>
  <si>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</si>
  <si>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</si>
  <si>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</si>
  <si>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</si>
  <si>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</si>
  <si>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</si>
  <si>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</si>
  <si>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</si>
  <si>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</si>
  <si>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</si>
  <si>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</si>
  <si>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</si>
  <si>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</si>
  <si>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</si>
  <si>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</si>
  <si>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</si>
  <si>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</si>
  <si>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</si>
  <si>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</si>
  <si>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</si>
  <si>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</si>
  <si>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</si>
  <si>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</si>
  <si>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</si>
  <si>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</si>
  <si>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</si>
  <si>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</si>
  <si>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</si>
  <si>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</si>
  <si>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</si>
  <si>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</si>
  <si>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</si>
  <si>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</si>
  <si>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</si>
  <si>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</si>
  <si>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</si>
  <si>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</si>
  <si>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</si>
  <si>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</si>
  <si>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</si>
  <si>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</si>
  <si>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</si>
  <si>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</si>
  <si>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</si>
  <si>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</si>
  <si>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</si>
  <si>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</si>
  <si>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</si>
  <si>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</si>
  <si>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</si>
  <si>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</si>
  <si>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</si>
  <si>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</si>
  <si>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</si>
  <si>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</si>
  <si>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</si>
  <si>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</si>
  <si>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</si>
  <si>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</si>
  <si>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</si>
  <si>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</si>
  <si>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</si>
  <si>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</si>
  <si>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</si>
  <si>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</si>
  <si>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</si>
  <si>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</si>
  <si>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</si>
  <si>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</si>
  <si>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</si>
  <si>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</si>
  <si>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</si>
  <si>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</si>
  <si>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</si>
  <si>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</si>
  <si>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</si>
  <si>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</si>
  <si>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</si>
  <si>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</si>
  <si>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</si>
  <si>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</si>
  <si>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</si>
  <si>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</si>
  <si>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</si>
  <si>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</si>
  <si>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</si>
  <si>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</si>
  <si>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</si>
  <si>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</si>
  <si>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</si>
  <si>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</si>
  <si>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</si>
  <si>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</si>
  <si>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</si>
  <si>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</si>
  <si>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</si>
  <si>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</si>
  <si>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</si>
  <si>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</si>
  <si>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</si>
  <si>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</si>
  <si>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</si>
  <si>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</si>
  <si>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</si>
  <si>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</si>
  <si>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</si>
  <si>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</si>
  <si>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</si>
  <si>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</si>
  <si>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</si>
  <si>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</si>
  <si>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</si>
  <si>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</si>
  <si>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</si>
  <si>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</si>
  <si>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</si>
  <si>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</si>
  <si>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</si>
  <si>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</si>
  <si>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</si>
  <si>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</si>
  <si>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</si>
  <si>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</si>
  <si>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</si>
  <si>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</si>
  <si>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</si>
  <si>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</si>
  <si>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</si>
  <si>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</si>
  <si>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</si>
  <si>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</si>
  <si>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</si>
  <si>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</si>
  <si>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</si>
  <si>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</si>
  <si>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</si>
  <si>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</si>
  <si>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</si>
  <si>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</si>
  <si>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</si>
  <si>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</si>
  <si>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</si>
  <si>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</si>
  <si>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</si>
  <si>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</si>
  <si>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</si>
  <si>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</si>
  <si>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</si>
  <si>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</si>
  <si>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</si>
  <si>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</si>
  <si>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</si>
  <si>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</si>
  <si>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</si>
  <si>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</si>
  <si>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</si>
  <si>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</si>
  <si>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</si>
  <si>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</si>
  <si>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</si>
  <si>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</si>
  <si>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</si>
  <si>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</si>
  <si>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</si>
  <si>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</si>
  <si>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</si>
  <si>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</si>
  <si>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</si>
  <si>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</si>
  <si>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</si>
  <si>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</si>
  <si>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</si>
  <si>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</si>
  <si>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</si>
  <si>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</si>
  <si>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</si>
  <si>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</si>
  <si>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</si>
  <si>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</si>
  <si>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</si>
  <si>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</si>
  <si>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</si>
  <si>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</si>
  <si>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</si>
  <si>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</si>
  <si>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</si>
  <si>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</si>
  <si>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</si>
  <si>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</si>
  <si>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</si>
  <si>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</si>
  <si>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</si>
  <si>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</si>
  <si>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</si>
  <si>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</si>
  <si>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</si>
  <si>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</si>
  <si>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</si>
  <si>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</si>
  <si>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</si>
  <si>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</si>
  <si>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</si>
  <si>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</si>
  <si>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</si>
  <si>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</si>
  <si>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</si>
  <si>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</si>
  <si>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</si>
  <si>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</si>
  <si>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</si>
  <si>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</si>
  <si>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</si>
  <si>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</si>
  <si>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</si>
  <si>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</si>
  <si>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</si>
  <si>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</si>
  <si>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</si>
  <si>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</si>
  <si>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</si>
  <si>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</si>
  <si>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</si>
  <si>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</si>
  <si>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</si>
  <si>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</si>
  <si>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</si>
  <si>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</si>
  <si>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</si>
  <si>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</si>
  <si>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</si>
  <si>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</si>
  <si>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</si>
  <si>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</si>
  <si>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</si>
  <si>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</si>
  <si>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</si>
  <si>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</si>
  <si>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</si>
  <si>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</si>
  <si>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</si>
  <si>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</si>
  <si>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</si>
  <si>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</si>
  <si>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</si>
  <si>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</si>
  <si>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</si>
  <si>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</si>
  <si>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</si>
  <si>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</si>
  <si>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</si>
  <si>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</si>
  <si>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</si>
  <si>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</si>
  <si>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</si>
  <si>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</si>
  <si>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</si>
  <si>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</si>
  <si>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</si>
  <si>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</si>
  <si>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</si>
  <si>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</si>
  <si>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</si>
  <si>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</si>
  <si>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</si>
  <si>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</si>
  <si>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</si>
  <si>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</si>
  <si>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</si>
  <si>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</si>
  <si>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</si>
  <si>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</si>
  <si>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</si>
  <si>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</si>
  <si>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</si>
  <si>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</si>
  <si>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</si>
  <si>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</si>
  <si>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</si>
  <si>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</si>
  <si>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</si>
  <si>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</si>
  <si>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</si>
  <si>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</si>
  <si>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</si>
  <si>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</si>
  <si>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</si>
  <si>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</si>
  <si>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</si>
  <si>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</si>
  <si>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</si>
  <si>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</si>
  <si>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</si>
  <si>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</si>
  <si>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</si>
  <si>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</si>
  <si>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</si>
  <si>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</si>
  <si>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</si>
  <si>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</si>
  <si>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</si>
  <si>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</si>
  <si>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</si>
  <si>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</si>
  <si>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</si>
  <si>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</si>
  <si>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</si>
  <si>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</si>
  <si>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</si>
  <si>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</si>
  <si>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</si>
  <si>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</si>
  <si>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</si>
  <si>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</si>
  <si>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</si>
  <si>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</si>
  <si>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</si>
  <si>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</si>
  <si>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</si>
  <si>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</si>
  <si>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</si>
  <si>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</si>
  <si>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</si>
  <si>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</si>
  <si>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</si>
  <si>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</si>
  <si>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</si>
  <si>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</si>
  <si>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</si>
  <si>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</si>
  <si>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</si>
  <si>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</si>
  <si>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</si>
  <si>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</si>
  <si>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</si>
  <si>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</si>
  <si>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</si>
  <si>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</si>
  <si>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</si>
  <si>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</si>
  <si>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</si>
  <si>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</si>
  <si>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</si>
  <si>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</si>
  <si>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</si>
  <si>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</si>
  <si>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</si>
  <si>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</si>
  <si>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</si>
  <si>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</si>
  <si>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</si>
  <si>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</si>
  <si>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</si>
  <si>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</si>
  <si>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</si>
  <si>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</si>
  <si>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</si>
  <si>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</si>
  <si>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</si>
  <si>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</si>
  <si>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</si>
  <si>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</si>
  <si>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</si>
  <si>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</si>
  <si>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</si>
  <si>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</si>
  <si>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</si>
  <si>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</si>
  <si>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</si>
  <si>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</si>
  <si>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</si>
  <si>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</si>
  <si>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</si>
  <si>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</si>
  <si>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</si>
  <si>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</si>
  <si>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</si>
  <si>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</si>
  <si>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</si>
  <si>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</si>
  <si>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</si>
  <si>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</si>
  <si>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</si>
  <si>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</si>
  <si>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</si>
  <si>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</si>
  <si>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</si>
  <si>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</si>
  <si>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</si>
  <si>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</si>
  <si>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</si>
  <si>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</si>
  <si>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</si>
  <si>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</si>
  <si>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</si>
  <si>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</si>
  <si>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</si>
  <si>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</si>
  <si>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</si>
  <si>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</si>
  <si>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</si>
  <si>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</si>
  <si>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</si>
  <si>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</si>
  <si>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</si>
  <si>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</si>
  <si>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</si>
  <si>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</si>
  <si>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</si>
  <si>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</si>
  <si>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</si>
  <si>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</si>
  <si>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</si>
  <si>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</si>
  <si>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</si>
  <si>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</si>
  <si>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</si>
  <si>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</si>
  <si>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</si>
  <si>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</si>
  <si>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</si>
  <si>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</si>
  <si>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</si>
  <si>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</si>
  <si>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</si>
  <si>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</si>
  <si>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</si>
  <si>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</si>
  <si>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</si>
  <si>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</si>
  <si>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</si>
  <si>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</si>
  <si>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</si>
  <si>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</si>
  <si>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</si>
  <si>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</si>
  <si>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</si>
  <si>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</si>
  <si>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</si>
  <si>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</si>
  <si>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</si>
  <si>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</si>
  <si>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</si>
  <si>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</si>
  <si>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</si>
  <si>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</si>
  <si>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</si>
  <si>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</si>
  <si>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</si>
  <si>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</si>
  <si>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</si>
  <si>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</si>
  <si>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</si>
  <si>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</si>
  <si>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</si>
  <si>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</si>
  <si>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</si>
  <si>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</si>
  <si>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</si>
  <si>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</si>
  <si>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</si>
  <si>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</si>
  <si>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</si>
  <si>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</si>
  <si>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</si>
  <si>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</si>
  <si>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</si>
  <si>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</si>
  <si>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</si>
  <si>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</si>
  <si>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</si>
  <si>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</si>
  <si>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</si>
  <si>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</si>
  <si>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</si>
  <si>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</si>
  <si>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</si>
  <si>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</si>
  <si>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</si>
  <si>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</si>
  <si>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</si>
  <si>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</si>
  <si>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</si>
  <si>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</si>
  <si>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</si>
  <si>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</si>
  <si>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</si>
  <si>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</si>
  <si>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</si>
  <si>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</si>
  <si>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</si>
  <si>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</si>
  <si>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</si>
  <si>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</si>
  <si>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</si>
  <si>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</si>
  <si>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</si>
  <si>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</si>
  <si>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</si>
  <si>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</si>
  <si>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</si>
  <si>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</si>
  <si>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</si>
  <si>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</si>
  <si>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</si>
  <si>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</si>
  <si>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</si>
  <si>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</si>
  <si>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</si>
  <si>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</si>
  <si>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</si>
  <si>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</si>
  <si>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</si>
  <si>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</si>
  <si>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</si>
  <si>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</si>
  <si>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</si>
  <si>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</si>
  <si>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</si>
  <si>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</si>
  <si>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</si>
  <si>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</si>
  <si>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</si>
  <si>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</si>
  <si>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</si>
  <si>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</si>
  <si>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</si>
  <si>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</si>
  <si>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</si>
  <si>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</si>
  <si>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</si>
  <si>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</si>
  <si>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</si>
  <si>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</si>
  <si>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</si>
  <si>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</si>
  <si>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</si>
  <si>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</si>
  <si>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</si>
  <si>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</si>
  <si>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</si>
  <si>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</si>
  <si>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</si>
  <si>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</si>
  <si>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</si>
  <si>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</si>
  <si>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</si>
  <si>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</si>
  <si>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</si>
  <si>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</si>
  <si>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</si>
  <si>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</si>
  <si>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</si>
  <si>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</si>
  <si>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</si>
  <si>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</si>
  <si>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</si>
  <si>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</si>
  <si>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</si>
  <si>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</si>
  <si>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</si>
  <si>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</si>
  <si>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</si>
  <si>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</si>
  <si>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</si>
  <si>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</si>
  <si>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</si>
  <si>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</si>
  <si>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</si>
  <si>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</si>
  <si>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</si>
  <si>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</si>
  <si>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</si>
  <si>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</si>
  <si>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</si>
  <si>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</si>
  <si>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</si>
  <si>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</si>
  <si>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</si>
  <si>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</si>
  <si>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</si>
  <si>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</si>
  <si>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</si>
  <si>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</si>
  <si>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</si>
  <si>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</si>
  <si>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</si>
  <si>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</si>
  <si>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</si>
  <si>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</si>
  <si>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</si>
  <si>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</si>
  <si>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</si>
  <si>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</si>
  <si>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</si>
  <si>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</si>
  <si>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</si>
  <si>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</si>
  <si>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</si>
  <si>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</si>
  <si>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</si>
  <si>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</si>
  <si>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</si>
  <si>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</si>
  <si>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</si>
  <si>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</si>
  <si>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</si>
  <si>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</si>
  <si>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</si>
  <si>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</si>
  <si>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</si>
  <si>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</si>
  <si>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</si>
  <si>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</si>
  <si>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</si>
  <si>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</si>
  <si>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</si>
  <si>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</si>
  <si>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</si>
  <si>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</si>
  <si>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</si>
  <si>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</si>
  <si>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</si>
  <si>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</si>
  <si>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</si>
  <si>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</si>
  <si>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</si>
  <si>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</si>
  <si>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</si>
  <si>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</si>
  <si>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</si>
  <si>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</si>
  <si>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</si>
  <si>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</si>
  <si>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</si>
  <si>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</si>
  <si>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</si>
  <si>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</si>
  <si>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</si>
  <si>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</si>
  <si>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</si>
  <si>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</si>
  <si>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</si>
  <si>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</si>
  <si>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</si>
  <si>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</si>
  <si>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</si>
  <si>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</si>
  <si>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</si>
  <si>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</si>
  <si>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</si>
  <si>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</si>
  <si>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</si>
  <si>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</si>
  <si>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</si>
  <si>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</si>
  <si>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</si>
  <si>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</si>
  <si>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</si>
  <si>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</si>
  <si>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</si>
  <si>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</si>
  <si>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</si>
  <si>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</si>
  <si>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</si>
  <si>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</si>
  <si>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</si>
  <si>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</si>
  <si>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</si>
  <si>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</si>
  <si>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</si>
  <si>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</si>
  <si>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</si>
  <si>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</si>
  <si>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</si>
  <si>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</si>
  <si>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</si>
  <si>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</si>
  <si>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</si>
  <si>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</si>
  <si>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</si>
  <si>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</si>
  <si>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</si>
  <si>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</si>
  <si>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</si>
  <si>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</si>
  <si>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</si>
  <si>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</si>
  <si>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</si>
  <si>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</si>
  <si>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</si>
  <si>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</si>
  <si>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</si>
  <si>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</si>
  <si>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</si>
  <si>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</si>
  <si>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</si>
  <si>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</si>
  <si>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</si>
  <si>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</si>
  <si>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</si>
  <si>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</si>
  <si>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</si>
  <si>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</si>
  <si>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</si>
  <si>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</si>
  <si>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</si>
  <si>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</si>
  <si>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</si>
  <si>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</si>
  <si>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</si>
  <si>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</si>
  <si>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</si>
  <si>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</si>
  <si>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</si>
  <si>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</si>
  <si>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</si>
  <si>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</si>
  <si>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</si>
  <si>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</si>
  <si>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</si>
  <si>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</si>
  <si>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</si>
  <si>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</si>
  <si>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</si>
  <si>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</si>
  <si>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</si>
  <si>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</si>
  <si>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</si>
  <si>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</si>
  <si>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</si>
  <si>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</si>
  <si>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</si>
  <si>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</si>
  <si>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</si>
  <si>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</si>
  <si>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</si>
  <si>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</si>
  <si>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</si>
  <si>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</si>
  <si>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</si>
  <si>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</si>
  <si>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</si>
  <si>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</si>
  <si>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</si>
  <si>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</si>
  <si>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</si>
  <si>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</si>
  <si>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</si>
  <si>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</si>
  <si>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</si>
  <si>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</si>
  <si>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</si>
  <si>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</si>
  <si>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</si>
  <si>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</si>
  <si>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</si>
  <si>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</si>
  <si>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</si>
  <si>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</si>
  <si>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</si>
  <si>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</si>
  <si>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</si>
  <si>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</si>
  <si>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</si>
  <si>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</si>
  <si>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</si>
  <si>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</si>
  <si>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</si>
  <si>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</si>
  <si>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</si>
  <si>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</si>
  <si>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</si>
  <si>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</si>
  <si>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</si>
  <si>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</si>
  <si>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</si>
  <si>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</si>
  <si>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</si>
  <si>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</si>
  <si>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</si>
  <si>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</si>
  <si>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</si>
  <si>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</si>
  <si>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</si>
  <si>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</si>
  <si>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</si>
  <si>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</si>
  <si>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</si>
  <si>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</si>
  <si>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</si>
  <si>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</si>
  <si>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</si>
  <si>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</si>
  <si>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</si>
  <si>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</si>
  <si>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</si>
  <si>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</si>
  <si>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</si>
  <si>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</si>
  <si>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</si>
  <si>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</si>
  <si>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</si>
  <si>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</si>
  <si>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</si>
  <si>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</si>
  <si>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</si>
  <si>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</si>
  <si>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</si>
  <si>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</si>
  <si>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</si>
  <si>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</si>
  <si>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</si>
  <si>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</si>
  <si>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</si>
  <si>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</si>
  <si>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</si>
  <si>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</si>
  <si>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</si>
  <si>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</si>
  <si>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</si>
  <si>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</si>
  <si>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</si>
  <si>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</si>
  <si>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</si>
  <si>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</si>
  <si>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</si>
  <si>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</si>
  <si>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</si>
  <si>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</si>
  <si>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</si>
  <si>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</si>
  <si>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</si>
  <si>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</si>
  <si>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</si>
  <si>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</si>
  <si>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</si>
  <si>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</si>
  <si>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</si>
  <si>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</si>
  <si>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</si>
  <si>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</si>
  <si>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</si>
  <si>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</si>
  <si>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</si>
  <si>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</si>
  <si>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</si>
  <si>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</si>
  <si>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</si>
  <si>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</si>
  <si>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</si>
  <si>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</si>
  <si>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</si>
  <si>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</si>
  <si>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</si>
  <si>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</si>
  <si>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</si>
  <si>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</si>
  <si>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</si>
  <si>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</si>
  <si>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</si>
  <si>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</si>
  <si>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</si>
  <si>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</si>
  <si>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</si>
  <si>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</si>
  <si>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</si>
  <si>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</si>
  <si>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</si>
  <si>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</si>
  <si>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</si>
  <si>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</si>
  <si>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</si>
  <si>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</si>
  <si>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</si>
  <si>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</si>
  <si>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</si>
  <si>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</si>
  <si>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</si>
  <si>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</si>
  <si>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</si>
  <si>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</si>
  <si>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</si>
  <si>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</si>
  <si>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</si>
  <si>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</si>
  <si>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</si>
  <si>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</si>
  <si>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</si>
  <si>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</si>
  <si>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</si>
  <si>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</si>
  <si>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</si>
  <si>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</si>
  <si>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</si>
  <si>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</si>
  <si>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</si>
  <si>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</si>
  <si>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</si>
  <si>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</si>
  <si>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</si>
  <si>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</si>
  <si>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</si>
  <si>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</si>
  <si>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</si>
  <si>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</si>
  <si>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</si>
  <si>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</si>
  <si>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</si>
  <si>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</si>
  <si>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</si>
  <si>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</si>
  <si>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</si>
  <si>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</si>
  <si>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</si>
  <si>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</si>
  <si>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</si>
  <si>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</si>
  <si>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</si>
  <si>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</si>
  <si>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</si>
  <si>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</si>
  <si>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</si>
  <si>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</si>
  <si>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</si>
  <si>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</si>
  <si>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</si>
  <si>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</si>
  <si>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</si>
  <si>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</si>
  <si>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</si>
  <si>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</si>
  <si>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</si>
  <si>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</si>
  <si>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</si>
  <si>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</si>
  <si>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</si>
  <si>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</si>
  <si>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</si>
  <si>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</si>
  <si>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</si>
  <si>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</si>
  <si>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</si>
  <si>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</si>
  <si>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</si>
  <si>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</si>
  <si>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</si>
  <si>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</si>
  <si>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</si>
  <si>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</si>
  <si>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</si>
  <si>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</si>
  <si>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</si>
  <si>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</si>
  <si>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</si>
  <si>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</si>
  <si>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</si>
  <si>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</si>
  <si>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</si>
  <si>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</si>
  <si>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</si>
  <si>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</si>
  <si>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</si>
  <si>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</si>
  <si>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</si>
  <si>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</si>
  <si>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</si>
  <si>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</si>
  <si>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</si>
  <si>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</si>
  <si>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</si>
  <si>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</si>
  <si>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</si>
  <si>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</si>
  <si>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</si>
  <si>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</si>
  <si>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</si>
  <si>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</si>
  <si>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</si>
  <si>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</si>
  <si>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</si>
  <si>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</si>
  <si>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</si>
  <si>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</si>
  <si>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</si>
  <si>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</si>
  <si>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</si>
  <si>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</si>
  <si>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</si>
  <si>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</si>
  <si>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</si>
  <si>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</si>
  <si>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</si>
  <si>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</si>
  <si>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</si>
  <si>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</si>
  <si>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</si>
  <si>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</si>
  <si>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</si>
  <si>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</si>
  <si>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</si>
  <si>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</si>
  <si>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</si>
  <si>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</si>
  <si>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</si>
  <si>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</si>
  <si>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</si>
  <si>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</si>
  <si>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</si>
  <si>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</si>
  <si>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</si>
  <si>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</si>
  <si>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</si>
  <si>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</si>
  <si>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</si>
  <si>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</si>
  <si>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</si>
  <si>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</si>
  <si>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</si>
  <si>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</si>
  <si>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</si>
  <si>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</si>
  <si>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</si>
  <si>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</si>
  <si>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</si>
  <si>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</si>
  <si>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</si>
  <si>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</si>
  <si>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</si>
  <si>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</si>
  <si>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</si>
  <si>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</si>
  <si>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</si>
  <si>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</si>
  <si>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</si>
  <si>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</si>
  <si>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</si>
  <si>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</si>
  <si>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</si>
  <si>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</si>
  <si>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</si>
  <si>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</si>
  <si>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</si>
  <si>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</si>
  <si>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</si>
  <si>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</si>
  <si>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</si>
  <si>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</si>
  <si>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</si>
  <si>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</si>
  <si>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</si>
  <si>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</si>
  <si>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</si>
  <si>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</si>
  <si>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</si>
  <si>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</si>
  <si>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</si>
  <si>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</si>
  <si>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</si>
  <si>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</si>
  <si>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</si>
  <si>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</si>
  <si>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</si>
  <si>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</si>
  <si>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</si>
  <si>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</si>
  <si>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</si>
  <si>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</si>
  <si>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</si>
  <si>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</si>
  <si>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</si>
  <si>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</si>
  <si>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</si>
  <si>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</si>
  <si>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</si>
  <si>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</si>
  <si>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</si>
  <si>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</si>
  <si>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</si>
  <si>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</si>
  <si>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</si>
  <si>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</si>
  <si>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</si>
  <si>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</si>
  <si>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</si>
  <si>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</si>
  <si>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</si>
  <si>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</si>
  <si>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</si>
  <si>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</si>
  <si>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</si>
  <si>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</si>
  <si>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</si>
  <si>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</si>
  <si>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</si>
  <si>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</si>
  <si>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</si>
  <si>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</si>
  <si>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</si>
  <si>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</si>
  <si>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</si>
  <si>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</si>
  <si>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</si>
  <si>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</si>
  <si>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</si>
  <si>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</si>
  <si>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</si>
  <si>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</si>
  <si>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</si>
  <si>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</si>
  <si>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</si>
  <si>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</si>
  <si>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</si>
  <si>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</si>
  <si>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</si>
  <si>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</si>
  <si>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</si>
  <si>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</si>
  <si>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</si>
  <si>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</si>
  <si>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</si>
  <si>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</si>
  <si>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</si>
  <si>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</si>
  <si>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</si>
  <si>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</si>
  <si>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</si>
  <si>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</si>
  <si>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</si>
  <si>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</si>
  <si>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</si>
  <si>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</si>
  <si>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</si>
  <si>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</si>
  <si>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</si>
  <si>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</si>
  <si>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</si>
  <si>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</si>
  <si>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</si>
  <si>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</si>
  <si>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</si>
  <si>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</si>
  <si>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</si>
  <si>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</si>
  <si>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</si>
  <si>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</si>
  <si>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</si>
  <si>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</si>
  <si>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</si>
  <si>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</si>
  <si>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</si>
  <si>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</si>
  <si>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</si>
  <si>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</si>
  <si>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</si>
  <si>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</si>
  <si>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</si>
  <si>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</si>
  <si>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</si>
  <si>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</si>
  <si>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</si>
  <si>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</si>
  <si>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</si>
  <si>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</si>
  <si>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</si>
  <si>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</si>
  <si>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</si>
  <si>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</si>
  <si>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</si>
  <si>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</si>
  <si>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</si>
  <si>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</si>
  <si>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</si>
  <si>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</si>
  <si>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</si>
  <si>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</si>
  <si>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</si>
  <si>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</si>
  <si>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</si>
  <si>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</si>
  <si>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</si>
  <si>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</si>
  <si>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</si>
  <si>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</si>
  <si>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</si>
  <si>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</si>
  <si>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</si>
  <si>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</si>
  <si>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</si>
  <si>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</si>
  <si>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</si>
  <si>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</si>
  <si>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</si>
  <si>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</si>
  <si>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</si>
  <si>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</si>
  <si>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</si>
  <si>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</si>
  <si>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</si>
  <si>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</si>
  <si>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</si>
  <si>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</si>
  <si>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</si>
  <si>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</si>
  <si>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</si>
  <si>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</si>
  <si>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</si>
  <si>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</si>
  <si>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</si>
  <si>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</si>
  <si>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</si>
  <si>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</si>
  <si>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</si>
  <si>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</si>
  <si>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</si>
  <si>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</si>
  <si>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</si>
  <si>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</si>
  <si>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</si>
  <si>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</si>
  <si>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</si>
  <si>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</si>
  <si>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</si>
  <si>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</si>
  <si>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</si>
  <si>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</si>
  <si>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</si>
  <si>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</si>
  <si>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</si>
  <si>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</si>
  <si>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</si>
  <si>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</si>
  <si>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</si>
  <si>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</si>
  <si>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</si>
  <si>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</si>
  <si>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</si>
  <si>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</si>
  <si>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</si>
  <si>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</si>
  <si>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</si>
  <si>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</si>
  <si>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</si>
  <si>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</si>
  <si>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</si>
  <si>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</si>
  <si>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</si>
  <si>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</si>
  <si>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</si>
  <si>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</si>
  <si>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</si>
  <si>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</si>
  <si>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</si>
  <si>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</si>
  <si>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</si>
  <si>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</si>
  <si>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</si>
  <si>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</si>
  <si>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</si>
  <si>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</si>
  <si>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</si>
  <si>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</si>
  <si>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</si>
  <si>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</si>
  <si>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</si>
  <si>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</si>
  <si>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</si>
  <si>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</si>
  <si>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</si>
  <si>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</si>
  <si>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</si>
  <si>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</si>
  <si>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</si>
  <si>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</si>
  <si>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</si>
  <si>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</si>
  <si>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</si>
  <si>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</si>
  <si>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</si>
  <si>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</si>
  <si>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</si>
  <si>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</si>
  <si>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</si>
  <si>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</si>
  <si>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</si>
  <si>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</si>
  <si>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</si>
  <si>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</si>
  <si>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</si>
  <si>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</si>
  <si>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</si>
  <si>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</si>
  <si>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</si>
  <si>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</si>
  <si>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</si>
  <si>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</si>
  <si>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</si>
  <si>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</si>
  <si>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</si>
  <si>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</si>
  <si>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</si>
  <si>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</si>
  <si>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</si>
  <si>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</si>
  <si>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</si>
  <si>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</si>
  <si>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</si>
  <si>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</si>
  <si>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</si>
  <si>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</si>
  <si>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</si>
  <si>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</si>
  <si>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</si>
  <si>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</si>
  <si>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</si>
  <si>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</si>
  <si>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</si>
  <si>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</si>
  <si>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</si>
  <si>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</si>
  <si>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</si>
  <si>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</si>
  <si>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</si>
  <si>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</si>
  <si>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</si>
  <si>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</si>
  <si>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</si>
  <si>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</si>
  <si>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</si>
  <si>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</si>
  <si>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</si>
  <si>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</si>
  <si>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</si>
  <si>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</si>
  <si>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</si>
  <si>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</si>
  <si>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</si>
  <si>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</si>
  <si>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</si>
  <si>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</si>
  <si>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</si>
  <si>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</si>
  <si>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</si>
  <si>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</si>
  <si>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</si>
  <si>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</si>
  <si>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</si>
  <si>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</si>
  <si>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</si>
  <si>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</si>
  <si>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</si>
  <si>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</si>
  <si>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</si>
  <si>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</si>
  <si>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</si>
  <si>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</si>
  <si>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</si>
  <si>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</si>
  <si>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</si>
  <si>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</si>
  <si>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</si>
  <si>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</si>
  <si>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</si>
  <si>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</si>
  <si>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</si>
  <si>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</si>
  <si>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</si>
  <si>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</si>
  <si>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</si>
  <si>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</si>
  <si>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</si>
  <si>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</si>
  <si>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</si>
  <si>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</si>
  <si>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</si>
  <si>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</si>
  <si>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</si>
  <si>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</si>
  <si>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</si>
  <si>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</si>
  <si>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</si>
  <si>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</si>
  <si>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</si>
  <si>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</si>
  <si>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</si>
  <si>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</si>
  <si>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</si>
  <si>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</si>
  <si>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</si>
  <si>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</si>
  <si>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</si>
  <si>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</si>
  <si>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</si>
  <si>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</si>
  <si>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</si>
  <si>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</si>
  <si>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</si>
  <si>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</si>
  <si>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</si>
  <si>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</si>
  <si>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</si>
  <si>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</si>
  <si>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</si>
  <si>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</si>
  <si>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</si>
  <si>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</si>
  <si>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</si>
  <si>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</si>
  <si>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</si>
  <si>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</si>
  <si>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</si>
  <si>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</si>
  <si>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</si>
  <si>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</si>
  <si>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</si>
  <si>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</si>
  <si>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</si>
  <si>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</si>
  <si>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</si>
  <si>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</si>
  <si>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</si>
  <si>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</si>
  <si>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</si>
  <si>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</si>
  <si>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</si>
  <si>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</si>
  <si>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</si>
  <si>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</si>
  <si>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</si>
  <si>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</si>
  <si>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</si>
  <si>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</si>
  <si>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</si>
  <si>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</si>
  <si>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</si>
  <si>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</si>
  <si>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</si>
  <si>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</si>
  <si>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</si>
  <si>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</si>
  <si>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</si>
  <si>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</si>
  <si>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</si>
  <si>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</si>
  <si>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</si>
  <si>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</si>
  <si>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</si>
  <si>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</si>
  <si>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</si>
  <si>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</si>
  <si>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</si>
  <si>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</si>
  <si>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</si>
  <si>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</si>
  <si>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</si>
  <si>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</si>
  <si>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</si>
  <si>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</si>
  <si>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</si>
  <si>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</si>
  <si>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</si>
  <si>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</si>
  <si>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</si>
  <si>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</si>
  <si>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</si>
  <si>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</si>
  <si>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</si>
  <si>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</si>
  <si>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</si>
  <si>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</si>
  <si>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</si>
  <si>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</si>
  <si>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</si>
  <si>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</si>
  <si>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</si>
  <si>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</si>
  <si>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</si>
  <si>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</si>
  <si>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</si>
  <si>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</si>
  <si>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</si>
  <si>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</si>
  <si>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</si>
  <si>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</si>
  <si>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</si>
  <si>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</si>
  <si>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</si>
  <si>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</si>
  <si>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</si>
  <si>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</si>
  <si>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</si>
  <si>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</si>
  <si>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</si>
  <si>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</si>
  <si>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</si>
  <si>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</si>
  <si>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</si>
  <si>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</si>
  <si>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</si>
  <si>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</si>
  <si>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</si>
  <si>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</si>
  <si>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</si>
  <si>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</si>
  <si>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</si>
  <si>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</si>
  <si>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</si>
  <si>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</si>
  <si>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</si>
  <si>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</si>
  <si>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</si>
  <si>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</si>
  <si>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</si>
  <si>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</si>
  <si>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</si>
  <si>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</si>
  <si>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</si>
  <si>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</si>
  <si>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</si>
  <si>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</si>
  <si>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</si>
  <si>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</si>
  <si>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</si>
  <si>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</si>
  <si>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</si>
  <si>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</si>
  <si>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</si>
  <si>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</si>
  <si>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</si>
  <si>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</si>
  <si>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</si>
  <si>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</si>
  <si>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</si>
  <si>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</si>
  <si>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</si>
  <si>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</si>
  <si>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</si>
  <si>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</si>
  <si>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</si>
  <si>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</si>
  <si>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</si>
  <si>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</si>
  <si>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</si>
  <si>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</si>
  <si>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</si>
  <si>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</si>
  <si>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</si>
  <si>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</si>
  <si>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</si>
  <si>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</si>
  <si>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</si>
  <si>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</si>
  <si>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</si>
  <si>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</si>
  <si>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</si>
  <si>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</si>
  <si>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</si>
  <si>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</si>
  <si>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</si>
  <si>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</si>
  <si>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</si>
  <si>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</si>
  <si>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</si>
  <si>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</si>
  <si>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</si>
  <si>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</si>
  <si>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</si>
  <si>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</si>
  <si>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</si>
  <si>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</si>
  <si>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</si>
  <si>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</si>
  <si>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</si>
  <si>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</si>
  <si>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</si>
  <si>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</si>
  <si>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</si>
  <si>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</si>
  <si>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</si>
  <si>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</si>
  <si>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</si>
  <si>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</si>
  <si>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</si>
  <si>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</si>
  <si>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</si>
  <si>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</si>
  <si>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</si>
  <si>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</si>
  <si>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</si>
  <si>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</si>
  <si>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</si>
  <si>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</si>
  <si>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</si>
  <si>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</si>
  <si>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</si>
  <si>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</si>
  <si>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</si>
  <si>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</si>
  <si>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</si>
  <si>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</si>
  <si>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</si>
  <si>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</si>
  <si>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</si>
  <si>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</si>
  <si>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</si>
  <si>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</si>
  <si>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</si>
  <si>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</si>
  <si>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</si>
  <si>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</si>
  <si>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</si>
  <si>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</si>
  <si>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</si>
  <si>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</si>
  <si>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</si>
  <si>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</si>
  <si>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</si>
  <si>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</si>
  <si>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</si>
  <si>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</si>
  <si>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</si>
  <si>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</si>
  <si>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</si>
  <si>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</si>
  <si>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</si>
  <si>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</si>
  <si>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</si>
  <si>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</si>
  <si>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</si>
  <si>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</si>
  <si>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</si>
  <si>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</si>
  <si>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</si>
  <si>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</si>
  <si>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</si>
  <si>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</si>
  <si>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</si>
  <si>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</si>
  <si>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</si>
  <si>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</si>
  <si>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</si>
  <si>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</si>
  <si>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</si>
  <si>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</si>
  <si>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</si>
  <si>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</si>
  <si>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</si>
  <si>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</si>
  <si>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</si>
  <si>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</si>
  <si>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</si>
  <si>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</si>
  <si>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</si>
  <si>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</si>
  <si>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</si>
  <si>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</si>
  <si>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</si>
  <si>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</si>
  <si>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</si>
  <si>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</si>
  <si>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</si>
  <si>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</si>
  <si>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</si>
  <si>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</si>
  <si>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</si>
  <si>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</si>
  <si>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</si>
  <si>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</si>
  <si>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</si>
  <si>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</si>
  <si>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</si>
  <si>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</si>
  <si>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</si>
  <si>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</si>
  <si>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</si>
  <si>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</si>
  <si>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</si>
  <si>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</si>
  <si>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</si>
  <si>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</si>
  <si>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</si>
  <si>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</si>
  <si>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</si>
  <si>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</si>
  <si>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</si>
  <si>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</si>
  <si>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</si>
  <si>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</si>
  <si>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</si>
  <si>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</si>
  <si>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</si>
  <si>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</si>
  <si>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</si>
  <si>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</si>
  <si>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</si>
  <si>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</si>
  <si>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</si>
  <si>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</si>
  <si>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</si>
  <si>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</si>
  <si>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</si>
  <si>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</si>
  <si>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</si>
  <si>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</si>
  <si>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</si>
  <si>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</si>
  <si>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</si>
  <si>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</si>
  <si>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</si>
  <si>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</si>
  <si>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</si>
  <si>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</si>
  <si>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</si>
  <si>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</si>
  <si>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</si>
  <si>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</si>
  <si>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</si>
  <si>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</si>
  <si>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</si>
  <si>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</si>
  <si>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</si>
  <si>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</si>
  <si>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</si>
  <si>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</si>
  <si>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</si>
  <si>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</si>
  <si>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</si>
  <si>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</si>
  <si>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</si>
  <si>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</si>
  <si>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</si>
  <si>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</si>
  <si>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</si>
  <si>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</si>
  <si>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</si>
  <si>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</si>
  <si>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</si>
  <si>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</si>
  <si>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</si>
  <si>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</si>
  <si>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</si>
  <si>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</si>
  <si>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</si>
  <si>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</si>
  <si>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</si>
  <si>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</si>
  <si>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</si>
  <si>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</si>
  <si>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</si>
  <si>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</si>
  <si>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</si>
  <si>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</si>
  <si>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</si>
  <si>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</si>
  <si>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</si>
  <si>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</si>
  <si>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</si>
  <si>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</si>
  <si>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</si>
  <si>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</si>
  <si>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</si>
  <si>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</si>
  <si>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</si>
  <si>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</si>
  <si>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</si>
  <si>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</si>
  <si>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</si>
  <si>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</si>
  <si>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</si>
  <si>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</si>
  <si>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</si>
  <si>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</si>
  <si>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</si>
  <si>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</si>
  <si>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</si>
  <si>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</si>
  <si>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</si>
  <si>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</si>
  <si>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</si>
  <si>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</si>
  <si>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</si>
  <si>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</si>
  <si>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</si>
  <si>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</si>
  <si>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</si>
  <si>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</si>
  <si>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</si>
  <si>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</si>
  <si>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</si>
  <si>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</si>
  <si>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</si>
  <si>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</si>
  <si>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</si>
  <si>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</si>
  <si>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</si>
  <si>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</si>
  <si>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</si>
  <si>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</si>
  <si>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</si>
  <si>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</si>
  <si>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</si>
  <si>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</si>
  <si>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</si>
  <si>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</si>
  <si>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</si>
  <si>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</si>
  <si>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</si>
  <si>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</si>
  <si>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</si>
  <si>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</si>
  <si>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</si>
  <si>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</si>
  <si>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</si>
  <si>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</si>
  <si>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</si>
  <si>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</si>
  <si>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</si>
  <si>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</si>
  <si>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</si>
  <si>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</si>
  <si>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</si>
  <si>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</si>
  <si>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</si>
  <si>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</si>
  <si>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</si>
  <si>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</si>
  <si>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</si>
  <si>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</si>
  <si>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</si>
  <si>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</si>
  <si>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</si>
  <si>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</si>
  <si>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</si>
  <si>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</si>
  <si>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</si>
  <si>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</si>
  <si>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</si>
  <si>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</si>
  <si>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</si>
  <si>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</si>
  <si>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</si>
  <si>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</si>
  <si>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</si>
  <si>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</si>
  <si>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</si>
  <si>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</si>
  <si>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</si>
  <si>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</si>
  <si>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</si>
  <si>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</si>
  <si>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</si>
  <si>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</si>
  <si>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</si>
  <si>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</si>
  <si>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</si>
  <si>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</si>
  <si>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</si>
  <si>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</si>
  <si>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</si>
  <si>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</si>
  <si>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</si>
  <si>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</si>
  <si>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</si>
  <si>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</si>
  <si>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</si>
  <si>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</si>
  <si>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</si>
  <si>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</si>
  <si>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</si>
  <si>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</si>
  <si>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</si>
  <si>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</si>
  <si>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</si>
  <si>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</si>
  <si>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</si>
  <si>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</si>
  <si>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</si>
  <si>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</si>
  <si>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</si>
  <si>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</si>
  <si>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</si>
  <si>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</si>
  <si>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</si>
  <si>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</si>
  <si>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</si>
  <si>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</si>
  <si>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</si>
  <si>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</si>
  <si>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</si>
  <si>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</si>
  <si>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</si>
  <si>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</si>
  <si>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</si>
  <si>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</si>
  <si>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</si>
  <si>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</si>
  <si>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</si>
  <si>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</si>
  <si>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</si>
  <si>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</si>
  <si>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</si>
  <si>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</si>
  <si>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</si>
  <si>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</si>
  <si>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</si>
  <si>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</si>
  <si>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</si>
  <si>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</si>
  <si>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</si>
  <si>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</si>
  <si>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</si>
  <si>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</si>
  <si>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</si>
  <si>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</si>
  <si>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</si>
  <si>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</si>
  <si>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</si>
  <si>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</si>
  <si>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</si>
  <si>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</si>
  <si>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</si>
  <si>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</si>
  <si>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</si>
  <si>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</si>
  <si>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</si>
  <si>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</si>
  <si>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</si>
  <si>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</si>
  <si>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</si>
  <si>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</si>
  <si>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</si>
  <si>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</si>
  <si>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</si>
  <si>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</si>
  <si>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</si>
  <si>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</si>
  <si>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</si>
  <si>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</si>
  <si>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</si>
  <si>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</si>
  <si>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</si>
  <si>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</si>
  <si>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</si>
  <si>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</si>
  <si>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</si>
  <si>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</si>
  <si>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</si>
  <si>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</si>
  <si>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</si>
  <si>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</si>
  <si>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</si>
  <si>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</si>
  <si>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</si>
  <si>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</si>
  <si>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</si>
  <si>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</si>
  <si>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</si>
  <si>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</si>
  <si>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</si>
  <si>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</si>
  <si>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</si>
  <si>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</si>
  <si>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</si>
  <si>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</si>
  <si>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</si>
  <si>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</si>
  <si>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</si>
  <si>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</si>
  <si>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</si>
  <si>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</si>
  <si>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</si>
  <si>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</si>
  <si>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</si>
  <si>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</si>
  <si>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</si>
  <si>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</si>
  <si>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</si>
  <si>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</si>
  <si>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</si>
  <si>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</si>
  <si>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</si>
  <si>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</si>
  <si>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</si>
  <si>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</si>
  <si>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</si>
  <si>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</si>
  <si>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</si>
  <si>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</si>
  <si>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</si>
  <si>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</si>
  <si>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</si>
  <si>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</si>
  <si>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</si>
  <si>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</si>
  <si>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</si>
  <si>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</si>
  <si>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</si>
  <si>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</si>
  <si>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</si>
  <si>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</si>
  <si>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</si>
  <si>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</si>
  <si>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</si>
  <si>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</si>
  <si>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</si>
  <si>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</si>
  <si>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</si>
  <si>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</si>
  <si>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</si>
  <si>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</si>
  <si>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</si>
  <si>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</si>
  <si>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</si>
  <si>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</si>
  <si>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</si>
  <si>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</si>
  <si>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</si>
  <si>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</si>
  <si>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</si>
  <si>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</si>
  <si>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</si>
  <si>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</si>
  <si>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</si>
  <si>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</si>
  <si>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</si>
  <si>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</si>
  <si>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</si>
  <si>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</si>
  <si>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</si>
  <si>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</si>
  <si>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</si>
  <si>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</si>
  <si>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</si>
  <si>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</si>
  <si>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</si>
  <si>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</si>
  <si>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</si>
  <si>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</si>
  <si>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</si>
  <si>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</si>
  <si>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</si>
  <si>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</si>
  <si>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</si>
  <si>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</si>
  <si>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</si>
  <si>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</si>
  <si>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</si>
  <si>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</si>
  <si>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</si>
  <si>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</si>
  <si>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</si>
  <si>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</si>
  <si>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</si>
  <si>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</si>
  <si>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</si>
  <si>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</si>
  <si>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</si>
  <si>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</si>
  <si>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</si>
  <si>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</si>
  <si>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</si>
  <si>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</si>
  <si>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</si>
  <si>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</si>
  <si>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</si>
  <si>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</si>
  <si>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</si>
  <si>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</si>
  <si>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</si>
  <si>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</si>
  <si>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</si>
  <si>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</si>
  <si>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</si>
  <si>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</si>
  <si>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</si>
  <si>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</si>
  <si>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</si>
  <si>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</si>
  <si>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</si>
  <si>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</si>
  <si>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</si>
  <si>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</si>
  <si>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</si>
  <si>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</si>
  <si>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</si>
  <si>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</si>
  <si>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</si>
  <si>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</si>
  <si>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</si>
  <si>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</si>
  <si>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</si>
  <si>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</si>
  <si>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</si>
  <si>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</si>
  <si>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</si>
  <si>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</si>
  <si>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</si>
  <si>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</si>
  <si>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</si>
  <si>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</si>
  <si>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</si>
  <si>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</si>
  <si>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</si>
  <si>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</si>
  <si>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</si>
  <si>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</si>
  <si>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</si>
  <si>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</si>
  <si>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</si>
  <si>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</si>
  <si>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</si>
  <si>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</si>
  <si>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</si>
  <si>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</si>
  <si>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</si>
  <si>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</si>
  <si>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</si>
  <si>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</si>
  <si>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</si>
  <si>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</si>
  <si>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</si>
  <si>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</si>
  <si>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</si>
  <si>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</si>
  <si>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</si>
  <si>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</si>
  <si>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</si>
  <si>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</si>
  <si>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</si>
  <si>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</si>
  <si>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</si>
  <si>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</si>
  <si>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</si>
  <si>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</si>
  <si>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</si>
  <si>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</si>
  <si>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</si>
  <si>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</si>
  <si>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</si>
  <si>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</si>
  <si>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</si>
  <si>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</si>
  <si>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</si>
  <si>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</si>
  <si>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</si>
  <si>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</si>
  <si>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</si>
  <si>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</si>
  <si>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</si>
  <si>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</si>
  <si>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</si>
  <si>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</si>
  <si>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</si>
  <si>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</si>
  <si>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</si>
  <si>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</si>
  <si>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</si>
  <si>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</si>
  <si>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</si>
  <si>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</si>
  <si>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</si>
  <si>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</si>
  <si>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</si>
  <si>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</si>
  <si>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</si>
  <si>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</si>
  <si>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</si>
  <si>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</si>
  <si>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</si>
  <si>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</si>
  <si>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</si>
  <si>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</si>
  <si>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</si>
  <si>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</si>
  <si>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</si>
  <si>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</si>
  <si>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</si>
  <si>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</si>
  <si>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</si>
  <si>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</si>
  <si>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</si>
  <si>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</si>
  <si>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</si>
  <si>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</si>
  <si>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</si>
  <si>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</si>
  <si>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</si>
  <si>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</si>
  <si>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</si>
  <si>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</si>
  <si>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</si>
  <si>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</si>
  <si>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</si>
  <si>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</si>
  <si>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</si>
  <si>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</si>
  <si>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</si>
  <si>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</si>
  <si>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</si>
  <si>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</si>
  <si>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</si>
  <si>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</si>
  <si>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</si>
  <si>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</si>
  <si>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</si>
  <si>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</si>
  <si>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</si>
  <si>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</si>
  <si>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</si>
  <si>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</si>
  <si>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</si>
  <si>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</si>
  <si>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</si>
  <si>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</si>
  <si>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</si>
  <si>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</si>
  <si>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</si>
  <si>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</si>
  <si>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</si>
  <si>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</si>
  <si>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</si>
  <si>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</si>
  <si>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</si>
  <si>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</si>
  <si>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</si>
  <si>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</si>
  <si>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</si>
  <si>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</si>
  <si>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</si>
  <si>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</si>
  <si>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</si>
  <si>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</si>
  <si>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</si>
  <si>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</si>
  <si>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</si>
  <si>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</si>
  <si>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</si>
  <si>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</si>
  <si>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</si>
  <si>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</si>
  <si>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</si>
  <si>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</si>
  <si>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</si>
  <si>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</si>
  <si>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</si>
  <si>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</si>
  <si>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</si>
  <si>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</si>
  <si>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</si>
  <si>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</si>
  <si>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</si>
  <si>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</si>
  <si>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</si>
  <si>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</si>
  <si>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</si>
  <si>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</si>
  <si>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</si>
  <si>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</si>
  <si>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</si>
  <si>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</si>
  <si>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</si>
  <si>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</si>
  <si>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</si>
  <si>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</si>
  <si>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</si>
  <si>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</si>
  <si>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</si>
  <si>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</si>
  <si>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</si>
  <si>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</si>
  <si>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</si>
  <si>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</si>
  <si>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</si>
  <si>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</si>
  <si>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</si>
  <si>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</si>
  <si>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</si>
  <si>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</si>
  <si>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</si>
  <si>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</si>
  <si>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</si>
  <si>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</si>
  <si>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</si>
  <si>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</si>
  <si>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</si>
  <si>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</si>
  <si>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</si>
  <si>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</si>
  <si>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</si>
  <si>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</si>
  <si>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</si>
  <si>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</si>
  <si>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</si>
  <si>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</si>
  <si>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</si>
  <si>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</si>
  <si>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</si>
  <si>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</si>
  <si>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</si>
  <si>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</si>
  <si>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</si>
  <si>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</si>
  <si>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</si>
  <si>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</si>
  <si>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</si>
  <si>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</si>
  <si>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</si>
  <si>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</si>
  <si>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</si>
  <si>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</si>
  <si>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</si>
  <si>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</si>
  <si>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</si>
  <si>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</si>
  <si>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</si>
  <si>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</si>
  <si>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</si>
  <si>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</si>
  <si>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</si>
  <si>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</si>
  <si>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</si>
  <si>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</si>
  <si>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</si>
  <si>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</si>
  <si>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</si>
  <si>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</si>
  <si>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</si>
  <si>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</si>
  <si>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</si>
  <si>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</si>
  <si>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</si>
  <si>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</si>
  <si>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</si>
  <si>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</si>
  <si>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</si>
  <si>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</si>
  <si>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</si>
  <si>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</si>
  <si>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</si>
  <si>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</si>
  <si>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</si>
  <si>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</si>
  <si>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</si>
  <si>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</si>
  <si>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</si>
  <si>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</si>
  <si>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</si>
  <si>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</si>
  <si>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</si>
  <si>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</si>
  <si>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</si>
  <si>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</si>
  <si>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</si>
  <si>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</si>
  <si>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</si>
  <si>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</si>
  <si>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</si>
  <si>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</si>
  <si>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</si>
  <si>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</si>
  <si>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</si>
  <si>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</si>
  <si>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</si>
  <si>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</si>
  <si>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</si>
  <si>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</si>
  <si>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</si>
  <si>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</si>
  <si>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</si>
  <si>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</si>
  <si>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</si>
  <si>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</si>
  <si>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</si>
  <si>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</si>
  <si>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</si>
  <si>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</si>
  <si>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</si>
  <si>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</si>
  <si>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</si>
  <si>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</si>
  <si>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</si>
  <si>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</si>
  <si>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</si>
  <si>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</si>
  <si>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</si>
  <si>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</si>
  <si>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</si>
  <si>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</si>
  <si>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</si>
  <si>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</si>
  <si>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</si>
  <si>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</si>
  <si>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</si>
  <si>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</si>
  <si>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</si>
  <si>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</si>
  <si>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</si>
  <si>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</si>
  <si>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</si>
  <si>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</si>
  <si>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</si>
  <si>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</si>
  <si>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</si>
  <si>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</si>
  <si>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</si>
  <si>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</si>
  <si>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</si>
  <si>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</si>
  <si>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</si>
  <si>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</si>
  <si>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</si>
  <si>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</si>
  <si>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</si>
  <si>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</si>
  <si>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</si>
  <si>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</si>
  <si>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</si>
  <si>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</si>
  <si>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</si>
  <si>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</si>
  <si>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</si>
  <si>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</si>
  <si>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</si>
  <si>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</si>
  <si>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</si>
  <si>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</si>
  <si>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</si>
  <si>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</si>
  <si>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</si>
  <si>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</si>
  <si>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</si>
  <si>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</si>
  <si>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</si>
  <si>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</si>
  <si>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</si>
  <si>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</si>
  <si>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</si>
  <si>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</si>
  <si>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</si>
  <si>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</si>
  <si>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</si>
  <si>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</si>
  <si>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</si>
  <si>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</si>
  <si>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</si>
  <si>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</si>
  <si>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</si>
  <si>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</si>
  <si>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</si>
  <si>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</si>
  <si>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</si>
  <si>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</si>
  <si>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</si>
  <si>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</si>
  <si>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</si>
  <si>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</si>
  <si>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</si>
  <si>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</si>
  <si>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</si>
  <si>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</si>
  <si>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</si>
  <si>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</si>
  <si>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</si>
  <si>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</si>
  <si>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</si>
  <si>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</si>
  <si>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</si>
  <si>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</si>
  <si>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</si>
  <si>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</si>
  <si>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</si>
  <si>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</si>
  <si>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</si>
  <si>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</si>
  <si>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</si>
  <si>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</si>
  <si>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</si>
  <si>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</si>
  <si>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</si>
  <si>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</si>
  <si>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</si>
  <si>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</si>
  <si>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</si>
  <si>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</si>
  <si>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</si>
  <si>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</si>
  <si>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</si>
  <si>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</si>
  <si>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</si>
  <si>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</si>
  <si>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</si>
  <si>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</si>
  <si>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</si>
  <si>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</si>
  <si>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</si>
  <si>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</si>
  <si>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</si>
  <si>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</si>
  <si>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</si>
  <si>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</si>
  <si>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</si>
  <si>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</si>
  <si>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</si>
  <si>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</si>
  <si>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</si>
  <si>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</si>
  <si>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</si>
  <si>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</si>
  <si>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</si>
  <si>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</si>
  <si>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</si>
  <si>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</si>
  <si>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</si>
  <si>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</si>
  <si>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</si>
  <si>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</si>
  <si>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</si>
  <si>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</si>
  <si>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</si>
  <si>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</si>
  <si>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</si>
  <si>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</si>
  <si>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</si>
  <si>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</si>
  <si>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</si>
  <si>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</si>
  <si>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</si>
  <si>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</si>
  <si>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</si>
  <si>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</si>
  <si>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</si>
  <si>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</si>
  <si>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</si>
  <si>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</si>
  <si>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</si>
  <si>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</si>
  <si>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</si>
  <si>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</si>
  <si>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</si>
  <si>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</si>
  <si>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</si>
  <si>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</si>
  <si>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</si>
  <si>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</si>
  <si>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</si>
  <si>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</si>
  <si>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</si>
  <si>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</si>
  <si>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</si>
  <si>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</si>
  <si>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</si>
  <si>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</si>
  <si>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</si>
  <si>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</si>
  <si>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</si>
  <si>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</si>
  <si>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</si>
  <si>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</si>
  <si>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</si>
  <si>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</si>
  <si>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</si>
  <si>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</si>
  <si>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</si>
  <si>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</si>
  <si>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</si>
  <si>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</si>
  <si>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</si>
  <si>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</si>
  <si>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</si>
  <si>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</si>
  <si>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</si>
  <si>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</si>
  <si>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</si>
  <si>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</si>
  <si>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</si>
  <si>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</si>
  <si>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</si>
  <si>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</si>
  <si>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</si>
  <si>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</si>
  <si>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</si>
  <si>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</si>
  <si>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</si>
  <si>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</si>
  <si>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</si>
  <si>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</si>
  <si>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</si>
  <si>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</si>
  <si>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</si>
  <si>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</si>
  <si>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</si>
  <si>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</si>
  <si>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</si>
  <si>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</si>
  <si>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</si>
  <si>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</si>
  <si>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</si>
  <si>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</si>
  <si>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</si>
  <si>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</si>
  <si>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</si>
  <si>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</si>
  <si>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</si>
  <si>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</si>
  <si>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</si>
  <si>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</si>
  <si>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</si>
  <si>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</si>
  <si>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</si>
  <si>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</si>
  <si>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</si>
  <si>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</si>
  <si>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</si>
  <si>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</si>
  <si>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</si>
  <si>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</si>
  <si>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</si>
  <si>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</si>
  <si>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</si>
  <si>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</si>
  <si>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</si>
  <si>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</si>
  <si>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</si>
  <si>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</si>
  <si>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</si>
  <si>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</si>
  <si>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</si>
  <si>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</si>
  <si>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</si>
  <si>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</si>
  <si>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</si>
  <si>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</si>
  <si>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</si>
  <si>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</si>
  <si>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</si>
  <si>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</si>
  <si>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</si>
  <si>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</si>
  <si>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</si>
  <si>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</si>
  <si>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</si>
  <si>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</si>
  <si>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</si>
  <si>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</si>
  <si>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</si>
  <si>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</si>
  <si>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</si>
  <si>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</si>
  <si>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</si>
  <si>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</si>
  <si>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</si>
  <si>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</si>
  <si>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</si>
  <si>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</si>
  <si>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</si>
  <si>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</si>
  <si>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</si>
  <si>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</si>
  <si>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</si>
  <si>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</si>
  <si>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</si>
  <si>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</si>
  <si>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</si>
  <si>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</si>
  <si>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</si>
  <si>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</si>
  <si>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</si>
  <si>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</si>
  <si>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</si>
  <si>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</si>
  <si>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</si>
  <si>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</si>
  <si>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</si>
  <si>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</si>
  <si>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</si>
  <si>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</si>
  <si>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</si>
  <si>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</si>
  <si>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</si>
  <si>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</si>
  <si>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</si>
  <si>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</si>
  <si>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</si>
  <si>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</si>
  <si>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</si>
  <si>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</si>
  <si>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</si>
  <si>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</si>
  <si>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</si>
  <si>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</si>
  <si>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</si>
  <si>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</si>
  <si>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</si>
  <si>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</si>
  <si>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</si>
  <si>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</si>
  <si>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</si>
  <si>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</si>
  <si>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</si>
  <si>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</si>
  <si>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</si>
  <si>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</si>
  <si>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</si>
  <si>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</si>
  <si>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</si>
  <si>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</si>
  <si>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</si>
  <si>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</si>
  <si>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</si>
  <si>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</si>
  <si>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</si>
  <si>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</si>
  <si>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</si>
  <si>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</si>
  <si>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</si>
  <si>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</si>
  <si>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</si>
  <si>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</si>
  <si>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</si>
  <si>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</si>
  <si>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</si>
  <si>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</si>
  <si>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</si>
  <si>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PCB Connect Holding AB (includes PCB Connect AB,AS,OY,UO,BV,GMBH,HK,US,UK,DK,PL,IN Shenzhen trading LTD)</t>
  </si>
  <si>
    <t>5567923551</t>
  </si>
  <si>
    <t>Biskop Henriks Väg 1, 17676 Järfälle Stockholm</t>
  </si>
  <si>
    <t>Wim Op 't Veld</t>
  </si>
  <si>
    <t>wim.optveld@pcbconnectgroup.com</t>
  </si>
  <si>
    <t>0031403333050</t>
  </si>
  <si>
    <t>Representative Quality &amp; Environment</t>
  </si>
  <si>
    <t>https://www.pcbconnectgroup.com/code-of-conduct/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</si>
</sst>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09F3F88-A7B1-4581-9321-4332DD7501BA}"/>
    </customSheetView>
    <customSheetView guid="{C59130F4-2E03-5E48-94CE-6E4A0484DB9E}" showAutoFilter="1">
      <selection activeCell="E4" sqref="E4"/>
      <pageMargins left="0" right="0" top="0" bottom="0" header="0" footer="0"/>
      <pageSetup paperSize="9" orientation="portrait"/>
      <headerFooter alignWithMargins="0"/>
      <autoFilter ref="B1:N1" xr:uid="{150DB8E3-E846-4A96-9D9C-BE89C61E546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66FD71E2-6017-488B-8F97-A68E8A034C79}"/>
    </customSheetView>
    <customSheetView guid="{C59130F4-2E03-5E48-94CE-6E4A0484DB9E}" showAutoFilter="1">
      <selection activeCell="C1" sqref="C1:D65536"/>
      <pageMargins left="0" right="0" top="0" bottom="0" header="0" footer="0"/>
      <pageSetup orientation="portrait"/>
      <headerFooter alignWithMargins="0"/>
      <autoFilter ref="B1:C1" xr:uid="{65CDF8B8-9915-4A74-9B51-548B46AC5B2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H26" sqref="H26"/>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t="s">
        <v>20162</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20164</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20167</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20166</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46057</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t="s">
        <v>27</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t="s">
        <v>27</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t="s">
        <v>27</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20168</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B21" sqref="B21"/>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54">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 ca="1">IF(C5="",NA(),MATCH($B5&amp;$C5,'Smelter Look-up'!$J:$J,0))</f>
        <v>152</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81">
      <c r="A6" s="196" t="s">
        <v>88</v>
      </c>
      <c r="B6" s="302" t="str">
        <f ca="1">IF(LEN(A6)=0,"",INDEX('Smelter Look-up'!$A:$A,MATCH($A6,'Smelter Look-up'!$E:$E,0)))</f>
        <v>Cobalt</v>
      </c>
      <c r="C6" s="151" t="str">
        <f ca="1">IF(LEN(A6)=0,"",INDEX('Smelter Look-up'!$C:$C,MATCH($A6,'Smelter Look-up'!$E:$E,0)))</f>
        <v>Dynatec Madagascar Company</v>
      </c>
      <c r="D6" s="148"/>
      <c r="E6" s="148" t="str">
        <f ca="1">IF(ISERROR($V6),"",OFFSET('Smelter Look-up'!$D$4,$V6-4,0)&amp;"")</f>
        <v>MADAGASCAR</v>
      </c>
      <c r="F6" s="148" t="str">
        <f ca="1">IF(ISERROR($V6),"",OFFSET('Smelter Look-up'!$E$4,$V6-4,0))</f>
        <v>CID003232</v>
      </c>
      <c r="G6" s="148"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49"/>
      <c r="L6" s="149"/>
      <c r="M6" s="149"/>
      <c r="N6" s="149"/>
      <c r="O6" s="149"/>
      <c r="P6" s="207"/>
      <c r="Q6" s="150"/>
      <c r="R6" s="148" t="str">
        <f ca="1">IF(ISERROR($V6),"",OFFSET('Smelter Look-up'!$C$4,$V6-4,0)&amp;"")</f>
        <v>Dynatec Madagascar Company</v>
      </c>
      <c r="S6" s="154" t="str">
        <f t="shared" ca="1" si="0"/>
        <v>MG</v>
      </c>
      <c r="T6" s="154" t="str">
        <f ca="1">IF(B6="","",IF(ISERROR(MATCH($J6,SorP!$B$1:$B$6226,0)),"",INDIRECT("'SorP'!$A$"&amp;MATCH($S6&amp;$J6,SorP!C:C,0))))</f>
        <v>MG-A</v>
      </c>
      <c r="U6" s="167"/>
      <c r="V6" s="168">
        <f ca="1">IF(C6="",NA(),MATCH($B6&amp;$C6,'Smelter Look-up'!$J:$J,0))</f>
        <v>22</v>
      </c>
      <c r="X6" s="169">
        <f t="shared" ca="1" si="1"/>
        <v>0</v>
      </c>
      <c r="AB6" s="312" t="str">
        <f t="shared" ca="1" si="2"/>
        <v>Cobalt</v>
      </c>
      <c r="AC6" s="169" t="str">
        <f t="shared" ref="AC6:AC69" ca="1" si="3">B6</f>
        <v>Cobalt</v>
      </c>
      <c r="AD6" s="169" t="str">
        <f t="shared" ref="AD6:AD69" ca="1" si="4">IF(C6="Smelter not listed",D6,C6)</f>
        <v>Dynatec Madagascar Company</v>
      </c>
    </row>
    <row r="7" spans="1:34" s="169" customFormat="1" ht="108">
      <c r="A7" s="196" t="s">
        <v>232</v>
      </c>
      <c r="B7" s="302" t="str">
        <f ca="1">IF(LEN(A7)=0,"",INDEX('Smelter Look-up'!$A:$A,MATCH($A7,'Smelter Look-up'!$E:$E,0)))</f>
        <v>Cobalt</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CID003278</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 ca="1">IF(C7="",NA(),MATCH($B7&amp;$C7,'Smelter Look-up'!$J:$J,0))</f>
        <v>123</v>
      </c>
      <c r="X7" s="169">
        <f t="shared" ca="1" si="1"/>
        <v>0</v>
      </c>
      <c r="AB7" s="312" t="str">
        <f t="shared" ca="1" si="2"/>
        <v>Cobalt</v>
      </c>
      <c r="AC7" s="169" t="str">
        <f t="shared" ca="1" si="3"/>
        <v>Cobalt</v>
      </c>
      <c r="AD7" s="169" t="str">
        <f t="shared" ca="1" si="4"/>
        <v>Niihama Nickel Refinery, Sumitomo Metal Mining</v>
      </c>
    </row>
    <row r="8" spans="1:34" s="169" customFormat="1" ht="54">
      <c r="A8" s="196" t="s">
        <v>205</v>
      </c>
      <c r="B8" s="302" t="str">
        <f ca="1">IF(LEN(A8)=0,"",INDEX('Smelter Look-up'!$A:$A,MATCH($A8,'Smelter Look-up'!$E:$E,0)))</f>
        <v>Cobalt</v>
      </c>
      <c r="C8" s="151" t="str">
        <f ca="1">IF(LEN(A8)=0,"",INDEX('Smelter Look-up'!$C:$C,MATCH($A8,'Smelter Look-up'!$E:$E,0)))</f>
        <v>Mechema Taiwan Plant 2</v>
      </c>
      <c r="D8" s="148"/>
      <c r="E8" s="148" t="str">
        <f ca="1">IF(ISERROR($V8),"",OFFSET('Smelter Look-up'!$D$4,$V8-4,0)&amp;"")</f>
        <v>TAIWAN, PROVINCE OF CHINA</v>
      </c>
      <c r="F8" s="148" t="str">
        <f ca="1">IF(ISERROR($V8),"",OFFSET('Smelter Look-up'!$E$4,$V8-4,0))</f>
        <v>CID003534</v>
      </c>
      <c r="G8" s="148" t="str">
        <f ca="1">IF(C8=$X$4,"Enter smelter details",IF(ISERROR($V8),"",OFFSET('Smelter Look-up'!$F$4,$V8-4,0)))</f>
        <v>RMI</v>
      </c>
      <c r="H8" s="204">
        <f ca="1">IF(ISERROR($V8),"",OFFSET('Smelter Look-up'!$G$4,$V8-4,0))</f>
        <v>0</v>
      </c>
      <c r="I8" s="205" t="str">
        <f ca="1">IF(ISERROR($V8),"",OFFSET('Smelter Look-up'!$H$4,$V8-4,0))</f>
        <v>Taoyuan</v>
      </c>
      <c r="J8" s="205" t="str">
        <f ca="1">IF(ISERROR($V8),"",OFFSET('Smelter Look-up'!$I$4,$V8-4,0))</f>
        <v>Taoyuan</v>
      </c>
      <c r="K8" s="149"/>
      <c r="L8" s="149"/>
      <c r="M8" s="149"/>
      <c r="N8" s="149"/>
      <c r="O8" s="149"/>
      <c r="P8" s="207"/>
      <c r="Q8" s="150"/>
      <c r="R8" s="148" t="str">
        <f ca="1">IF(ISERROR($V8),"",OFFSET('Smelter Look-up'!$C$4,$V8-4,0)&amp;"")</f>
        <v>Mechema Taiwan Plant 2</v>
      </c>
      <c r="S8" s="154" t="str">
        <f t="shared" ca="1" si="0"/>
        <v>TW</v>
      </c>
      <c r="T8" s="154" t="str">
        <f ca="1">IF(B8="","",IF(ISERROR(MATCH($J8,SorP!$B$1:$B$6226,0)),"",INDIRECT("'SorP'!$A$"&amp;MATCH($S8&amp;$J8,SorP!C:C,0))))</f>
        <v>TW-TAO</v>
      </c>
      <c r="U8" s="167"/>
      <c r="V8" s="168">
        <f ca="1">IF(C8="",NA(),MATCH($B8&amp;$C8,'Smelter Look-up'!$J:$J,0))</f>
        <v>101</v>
      </c>
      <c r="X8" s="169">
        <f t="shared" ca="1" si="1"/>
        <v>0</v>
      </c>
      <c r="AB8" s="312" t="str">
        <f t="shared" ca="1" si="2"/>
        <v>Cobalt</v>
      </c>
      <c r="AC8" s="169" t="str">
        <f t="shared" ca="1" si="3"/>
        <v>Cobalt</v>
      </c>
      <c r="AD8" s="169" t="str">
        <f t="shared" ca="1" si="4"/>
        <v>Mechema Taiwan Plant 2</v>
      </c>
    </row>
    <row r="9" spans="1:34" s="169" customFormat="1" ht="94.5">
      <c r="A9" s="196" t="s">
        <v>134</v>
      </c>
      <c r="B9" s="302" t="str">
        <f ca="1">IF(LEN(A9)=0,"",INDEX('Smelter Look-up'!$A:$A,MATCH($A9,'Smelter Look-up'!$E:$E,0)))</f>
        <v>Cobalt</v>
      </c>
      <c r="C9" s="151" t="str">
        <f ca="1">IF(LEN(A9)=0,"",INDEX('Smelter Look-up'!$C:$C,MATCH($A9,'Smelter Look-up'!$E:$E,0)))</f>
        <v>Harima Refinery, Sumitomo Metal Mining</v>
      </c>
      <c r="D9" s="148"/>
      <c r="E9" s="148" t="str">
        <f ca="1">IF(ISERROR($V9),"",OFFSET('Smelter Look-up'!$D$4,$V9-4,0)&amp;"")</f>
        <v>JAPAN</v>
      </c>
      <c r="F9" s="148" t="str">
        <f ca="1">IF(ISERROR($V9),"",OFFSET('Smelter Look-up'!$E$4,$V9-4,0))</f>
        <v>CID003577</v>
      </c>
      <c r="G9" s="148" t="str">
        <f ca="1">IF(C9=$X$4,"Enter smelter details",IF(ISERROR($V9),"",OFFSET('Smelter Look-up'!$F$4,$V9-4,0)))</f>
        <v>RMI</v>
      </c>
      <c r="H9" s="204">
        <f ca="1">IF(ISERROR($V9),"",OFFSET('Smelter Look-up'!$G$4,$V9-4,0))</f>
        <v>0</v>
      </c>
      <c r="I9" s="205" t="str">
        <f ca="1">IF(ISERROR($V9),"",OFFSET('Smelter Look-up'!$H$4,$V9-4,0))</f>
        <v>Kako-gun</v>
      </c>
      <c r="J9" s="205" t="str">
        <f ca="1">IF(ISERROR($V9),"",OFFSET('Smelter Look-up'!$I$4,$V9-4,0))</f>
        <v>Hyogo</v>
      </c>
      <c r="K9" s="149"/>
      <c r="L9" s="149"/>
      <c r="M9" s="149"/>
      <c r="N9" s="149"/>
      <c r="O9" s="149"/>
      <c r="P9" s="207"/>
      <c r="Q9" s="150"/>
      <c r="R9" s="148" t="str">
        <f ca="1">IF(ISERROR($V9),"",OFFSET('Smelter Look-up'!$C$4,$V9-4,0)&amp;"")</f>
        <v>Harima Refinery, Sumitomo Metal Mining</v>
      </c>
      <c r="S9" s="154" t="str">
        <f t="shared" ca="1" si="0"/>
        <v>JP</v>
      </c>
      <c r="T9" s="154" t="str">
        <f ca="1">IF(B9="","",IF(ISERROR(MATCH($J9,SorP!$B$1:$B$6226,0)),"",INDIRECT("'SorP'!$A$"&amp;MATCH($S9&amp;$J9,SorP!C:C,0))))</f>
        <v>JP-28</v>
      </c>
      <c r="U9" s="167"/>
      <c r="V9" s="168">
        <f ca="1">IF(C9="",NA(),MATCH($B9&amp;$C9,'Smelter Look-up'!$J:$J,0))</f>
        <v>49</v>
      </c>
      <c r="X9" s="169">
        <f t="shared" ca="1" si="1"/>
        <v>0</v>
      </c>
      <c r="AB9" s="312" t="str">
        <f t="shared" ca="1" si="2"/>
        <v>Cobalt</v>
      </c>
      <c r="AC9" s="169" t="str">
        <f t="shared" ca="1" si="3"/>
        <v>Cobalt</v>
      </c>
      <c r="AD9" s="169" t="str">
        <f t="shared" ca="1" si="4"/>
        <v>Harima Refinery, Sumitomo Metal Mining</v>
      </c>
    </row>
    <row r="10" spans="1:34" s="169" customFormat="1" ht="108">
      <c r="A10" s="196" t="s">
        <v>275</v>
      </c>
      <c r="B10" s="302" t="str">
        <f ca="1">IF(LEN(A10)=0,"",INDEX('Smelter Look-up'!$A:$A,MATCH($A10,'Smelter Look-up'!$E:$E,0)))</f>
        <v>Cobalt</v>
      </c>
      <c r="C10" s="151" t="str">
        <f ca="1">IF(LEN(A10)=0,"",INDEX('Smelter Look-up'!$C:$C,MATCH($A10,'Smelter Look-up'!$E:$E,0)))</f>
        <v>Vale - Long Harbour Processing Plant (LHPP)</v>
      </c>
      <c r="D10" s="148"/>
      <c r="E10" s="148" t="str">
        <f ca="1">IF(ISERROR($V10),"",OFFSET('Smelter Look-up'!$D$4,$V10-4,0)&amp;"")</f>
        <v>CANADA</v>
      </c>
      <c r="F10" s="148" t="str">
        <f ca="1">IF(ISERROR($V10),"",OFFSET('Smelter Look-up'!$E$4,$V10-4,0))</f>
        <v>CID003584</v>
      </c>
      <c r="G10" s="148" t="str">
        <f ca="1">IF(C10=$X$4,"Enter smelter details",IF(ISERROR($V10),"",OFFSET('Smelter Look-up'!$F$4,$V10-4,0)))</f>
        <v>RMI</v>
      </c>
      <c r="H10" s="204">
        <f ca="1">IF(ISERROR($V10),"",OFFSET('Smelter Look-up'!$G$4,$V10-4,0))</f>
        <v>0</v>
      </c>
      <c r="I10" s="205" t="str">
        <f ca="1">IF(ISERROR($V10),"",OFFSET('Smelter Look-up'!$H$4,$V10-4,0))</f>
        <v>Long Harbour</v>
      </c>
      <c r="J10" s="205" t="str">
        <f ca="1">IF(ISERROR($V10),"",OFFSET('Smelter Look-up'!$I$4,$V10-4,0))</f>
        <v>Newfoundland and Labrador</v>
      </c>
      <c r="K10" s="149"/>
      <c r="L10" s="149"/>
      <c r="M10" s="149"/>
      <c r="N10" s="149"/>
      <c r="O10" s="149"/>
      <c r="P10" s="207"/>
      <c r="Q10" s="150"/>
      <c r="R10" s="148" t="str">
        <f ca="1">IF(ISERROR($V10),"",OFFSET('Smelter Look-up'!$C$4,$V10-4,0)&amp;"")</f>
        <v>Vale - Long Harbour Processing Plant (LHPP)</v>
      </c>
      <c r="S10" s="154" t="str">
        <f t="shared" ca="1" si="0"/>
        <v>CA</v>
      </c>
      <c r="T10" s="154" t="str">
        <f ca="1">IF(B10="","",IF(ISERROR(MATCH($J10,SorP!$B$1:$B$6226,0)),"",INDIRECT("'SorP'!$A$"&amp;MATCH($S10&amp;$J10,SorP!C:C,0))))</f>
        <v>CA-NL</v>
      </c>
      <c r="U10" s="167"/>
      <c r="V10" s="168">
        <f ca="1">IF(C10="",NA(),MATCH($B10&amp;$C10,'Smelter Look-up'!$J:$J,0))</f>
        <v>155</v>
      </c>
      <c r="X10" s="169">
        <f t="shared" ca="1" si="1"/>
        <v>0</v>
      </c>
      <c r="AB10" s="312" t="str">
        <f t="shared" ca="1" si="2"/>
        <v>Cobalt</v>
      </c>
      <c r="AC10" s="169" t="str">
        <f t="shared" ca="1" si="3"/>
        <v>Cobalt</v>
      </c>
      <c r="AD10" s="169" t="str">
        <f t="shared" ca="1" si="4"/>
        <v>Vale - Long Harbour Processing Plant (LHPP)</v>
      </c>
    </row>
    <row r="11" spans="1:34" s="169" customFormat="1" ht="81">
      <c r="A11" s="197" t="s">
        <v>18917</v>
      </c>
      <c r="B11" s="302" t="str">
        <f ca="1">IF(LEN(A11)=0,"",INDEX('Smelter Look-up'!$A:$A,MATCH($A11,'Smelter Look-up'!$E:$E,0)))</f>
        <v>Nickel</v>
      </c>
      <c r="C11" s="151" t="str">
        <f ca="1">IF(LEN(A11)=0,"",INDEX('Smelter Look-up'!$C:$C,MATCH($A11,'Smelter Look-up'!$E:$E,0)))</f>
        <v>Dynatec Madagascar Company</v>
      </c>
      <c r="D11" s="148"/>
      <c r="E11" s="148" t="str">
        <f ca="1">IF(ISERROR($V11),"",OFFSET('Smelter Look-up'!$D$4,$V11-4,0)&amp;"")</f>
        <v>MADAGASCAR</v>
      </c>
      <c r="F11" s="148" t="str">
        <f ca="1">IF(ISERROR($V11),"",OFFSET('Smelter Look-up'!$E$4,$V11-4,0))</f>
        <v>CID003968</v>
      </c>
      <c r="G11" s="148" t="str">
        <f ca="1">IF(C11=$X$4,"Enter smelter details",IF(ISERROR($V11),"",OFFSET('Smelter Look-up'!$F$4,$V11-4,0)))</f>
        <v>RMI</v>
      </c>
      <c r="H11" s="204">
        <f ca="1">IF(ISERROR($V11),"",OFFSET('Smelter Look-up'!$G$4,$V11-4,0))</f>
        <v>0</v>
      </c>
      <c r="I11" s="205" t="str">
        <f ca="1">IF(ISERROR($V11),"",OFFSET('Smelter Look-up'!$H$4,$V11-4,0))</f>
        <v>Toamasina</v>
      </c>
      <c r="J11" s="205" t="str">
        <f ca="1">IF(ISERROR($V11),"",OFFSET('Smelter Look-up'!$I$4,$V11-4,0))</f>
        <v>Toamasina</v>
      </c>
      <c r="K11" s="149"/>
      <c r="L11" s="149"/>
      <c r="M11" s="149"/>
      <c r="N11" s="149"/>
      <c r="O11" s="149"/>
      <c r="P11" s="207"/>
      <c r="Q11" s="150"/>
      <c r="R11" s="148" t="str">
        <f ca="1">IF(ISERROR($V11),"",OFFSET('Smelter Look-up'!$C$4,$V11-4,0)&amp;"")</f>
        <v>Dynatec Madagascar Company</v>
      </c>
      <c r="S11" s="154" t="str">
        <f t="shared" ca="1" si="0"/>
        <v>MG</v>
      </c>
      <c r="T11" s="154" t="str">
        <f ca="1">IF(B11="","",IF(ISERROR(MATCH($J11,SorP!$B$1:$B$6226,0)),"",INDIRECT("'SorP'!$A$"&amp;MATCH($S11&amp;$J11,SorP!C:C,0))))</f>
        <v>MG-A</v>
      </c>
      <c r="U11" s="167"/>
      <c r="V11" s="168">
        <f ca="1">IF(C11="",NA(),MATCH($B11&amp;$C11,'Smelter Look-up'!$J:$J,0))</f>
        <v>433</v>
      </c>
      <c r="X11" s="169">
        <f t="shared" ca="1" si="1"/>
        <v>0</v>
      </c>
      <c r="AB11" s="312" t="str">
        <f t="shared" ca="1" si="2"/>
        <v>Nickel</v>
      </c>
      <c r="AC11" s="169" t="str">
        <f t="shared" ca="1" si="3"/>
        <v>Nickel</v>
      </c>
      <c r="AD11" s="169" t="str">
        <f t="shared" ca="1" si="4"/>
        <v>Dynatec Madagascar Company</v>
      </c>
    </row>
    <row r="12" spans="1:34" s="169" customFormat="1" ht="108">
      <c r="A12" s="196" t="s">
        <v>18942</v>
      </c>
      <c r="B12" s="302" t="str">
        <f ca="1">IF(LEN(A12)=0,"",INDEX('Smelter Look-up'!$A:$A,MATCH($A12,'Smelter Look-up'!$E:$E,0)))</f>
        <v>Nickel</v>
      </c>
      <c r="C12" s="151" t="str">
        <f ca="1">IF(LEN(A12)=0,"",INDEX('Smelter Look-up'!$C:$C,MATCH($A12,'Smelter Look-up'!$E:$E,0)))</f>
        <v>Niihama Nickel Refinery, Sumitomo Metal Mining</v>
      </c>
      <c r="D12" s="148"/>
      <c r="E12" s="148" t="str">
        <f ca="1">IF(ISERROR($V12),"",OFFSET('Smelter Look-up'!$D$4,$V12-4,0)&amp;"")</f>
        <v>JAPAN</v>
      </c>
      <c r="F12" s="148" t="str">
        <f ca="1">IF(ISERROR($V12),"",OFFSET('Smelter Look-up'!$E$4,$V12-4,0))</f>
        <v>CID004055</v>
      </c>
      <c r="G12" s="148" t="str">
        <f ca="1">IF(C12=$X$4,"Enter smelter details",IF(ISERROR($V12),"",OFFSET('Smelter Look-up'!$F$4,$V12-4,0)))</f>
        <v>RMI</v>
      </c>
      <c r="H12" s="204">
        <f ca="1">IF(ISERROR($V12),"",OFFSET('Smelter Look-up'!$G$4,$V12-4,0))</f>
        <v>0</v>
      </c>
      <c r="I12" s="205" t="str">
        <f ca="1">IF(ISERROR($V12),"",OFFSET('Smelter Look-up'!$H$4,$V12-4,0))</f>
        <v>Niihama</v>
      </c>
      <c r="J12" s="205" t="str">
        <f ca="1">IF(ISERROR($V12),"",OFFSET('Smelter Look-up'!$I$4,$V12-4,0))</f>
        <v>Ehime</v>
      </c>
      <c r="K12" s="149"/>
      <c r="L12" s="149"/>
      <c r="M12" s="149"/>
      <c r="N12" s="149"/>
      <c r="O12" s="149"/>
      <c r="P12" s="207"/>
      <c r="Q12" s="150"/>
      <c r="R12" s="148" t="str">
        <f ca="1">IF(ISERROR($V12),"",OFFSET('Smelter Look-up'!$C$4,$V12-4,0)&amp;"")</f>
        <v>Niihama Nickel Refinery, Sumitomo Metal Mining</v>
      </c>
      <c r="S12" s="154" t="str">
        <f t="shared" ca="1" si="0"/>
        <v>JP</v>
      </c>
      <c r="T12" s="154" t="str">
        <f ca="1">IF(B12="","",IF(ISERROR(MATCH($J12,SorP!$B$1:$B$6226,0)),"",INDIRECT("'SorP'!$A$"&amp;MATCH($S12&amp;$J12,SorP!C:C,0))))</f>
        <v>JP-38</v>
      </c>
      <c r="U12" s="167"/>
      <c r="V12" s="168">
        <f ca="1">IF(C12="",NA(),MATCH($B12&amp;$C12,'Smelter Look-up'!$J:$J,0))</f>
        <v>471</v>
      </c>
      <c r="X12" s="169">
        <f t="shared" ca="1" si="1"/>
        <v>0</v>
      </c>
      <c r="AB12" s="312" t="str">
        <f t="shared" ca="1" si="2"/>
        <v>Nickel</v>
      </c>
      <c r="AC12" s="169" t="str">
        <f t="shared" ca="1" si="3"/>
        <v>Nickel</v>
      </c>
      <c r="AD12" s="169" t="str">
        <f t="shared" ca="1" si="4"/>
        <v>Niihama Nickel Refinery, Sumitomo Metal Mining</v>
      </c>
    </row>
    <row r="13" spans="1:34" s="169" customFormat="1" ht="94.5">
      <c r="A13" s="196" t="s">
        <v>18922</v>
      </c>
      <c r="B13" s="302" t="str">
        <f ca="1">IF(LEN(A13)=0,"",INDEX('Smelter Look-up'!$A:$A,MATCH($A13,'Smelter Look-up'!$E:$E,0)))</f>
        <v>Nickel</v>
      </c>
      <c r="C13" s="151" t="str">
        <f ca="1">IF(LEN(A13)=0,"",INDEX('Smelter Look-up'!$C:$C,MATCH($A13,'Smelter Look-up'!$E:$E,0)))</f>
        <v>Guangxi Yinyi Advanced Material Co., Ltd.</v>
      </c>
      <c r="D13" s="148"/>
      <c r="E13" s="148" t="str">
        <f ca="1">IF(ISERROR($V13),"",OFFSET('Smelter Look-up'!$D$4,$V13-4,0)&amp;"")</f>
        <v>CHINA</v>
      </c>
      <c r="F13" s="148" t="str">
        <f ca="1">IF(ISERROR($V13),"",OFFSET('Smelter Look-up'!$E$4,$V13-4,0))</f>
        <v>CID004395</v>
      </c>
      <c r="G13" s="148" t="str">
        <f ca="1">IF(C13=$X$4,"Enter smelter details",IF(ISERROR($V13),"",OFFSET('Smelter Look-up'!$F$4,$V13-4,0)))</f>
        <v>RMI</v>
      </c>
      <c r="H13" s="204">
        <f ca="1">IF(ISERROR($V13),"",OFFSET('Smelter Look-up'!$G$4,$V13-4,0))</f>
        <v>0</v>
      </c>
      <c r="I13" s="205" t="str">
        <f ca="1">IF(ISERROR($V13),"",OFFSET('Smelter Look-up'!$H$4,$V13-4,0))</f>
        <v>Yulin</v>
      </c>
      <c r="J13" s="205" t="str">
        <f ca="1">IF(ISERROR($V13),"",OFFSET('Smelter Look-up'!$I$4,$V13-4,0))</f>
        <v>Guangxi Zhuangzu Zizhiqu</v>
      </c>
      <c r="K13" s="149"/>
      <c r="L13" s="149"/>
      <c r="M13" s="149"/>
      <c r="N13" s="149"/>
      <c r="O13" s="149"/>
      <c r="P13" s="207"/>
      <c r="Q13" s="150"/>
      <c r="R13" s="148" t="str">
        <f ca="1">IF(ISERROR($V13),"",OFFSET('Smelter Look-up'!$C$4,$V13-4,0)&amp;"")</f>
        <v>Guangxi Yinyi Advanced Material Co., Ltd.</v>
      </c>
      <c r="S13" s="154" t="str">
        <f t="shared" ref="S13:S63" ca="1" si="5">IF(B13="","",IF(ISERROR(MATCH($E13,CL,0)),"Unknown",INDIRECT("'C'!$A$"&amp;MATCH($E13,CL,0)+1)))</f>
        <v>CN</v>
      </c>
      <c r="T13" s="154" t="str">
        <f ca="1">IF(B13="","",IF(ISERROR(MATCH($J13,SorP!$B$1:$B$6226,0)),"",INDIRECT("'SorP'!$A$"&amp;MATCH($S13&amp;$J13,SorP!C:C,0))))</f>
        <v>CN-GX</v>
      </c>
      <c r="U13" s="167"/>
      <c r="V13" s="168">
        <f ca="1">IF(C13="",NA(),MATCH($B13&amp;$C13,'Smelter Look-up'!$J:$J,0))</f>
        <v>441</v>
      </c>
      <c r="X13" s="169">
        <f t="shared" ref="X13:X62" ca="1" si="6">IF(AND(C13="Smelter not listed",OR(LEN(D13)=0,LEN(E13)=0)),1,0)</f>
        <v>0</v>
      </c>
      <c r="AB13" s="312" t="str">
        <f t="shared" ref="AB13:AB69" ca="1" si="7">IF(C13="","",B13)</f>
        <v>Nickel</v>
      </c>
      <c r="AC13" s="169" t="str">
        <f t="shared" ca="1" si="3"/>
        <v>Nickel</v>
      </c>
      <c r="AD13" s="169" t="str">
        <f t="shared" ca="1" si="4"/>
        <v>Guangxi Yinyi Advanced Material Co., Ltd.</v>
      </c>
    </row>
    <row r="14" spans="1:34" s="169" customFormat="1" ht="81">
      <c r="A14" s="197" t="s">
        <v>18935</v>
      </c>
      <c r="B14" s="302" t="str">
        <f ca="1">IF(LEN(A14)=0,"",INDEX('Smelter Look-up'!$A:$A,MATCH($A14,'Smelter Look-up'!$E:$E,0)))</f>
        <v>Nickel</v>
      </c>
      <c r="C14" s="151" t="str">
        <f ca="1">IF(LEN(A14)=0,"",INDEX('Smelter Look-up'!$C:$C,MATCH($A14,'Smelter Look-up'!$E:$E,0)))</f>
        <v>Jiangxi Miracle Golden Tiger Cobalt Co. Ltd.</v>
      </c>
      <c r="D14" s="148"/>
      <c r="E14" s="148" t="str">
        <f ca="1">IF(ISERROR($V14),"",OFFSET('Smelter Look-up'!$D$4,$V14-4,0)&amp;"")</f>
        <v>CHINA</v>
      </c>
      <c r="F14" s="148" t="str">
        <f ca="1">IF(ISERROR($V14),"",OFFSET('Smelter Look-up'!$E$4,$V14-4,0))</f>
        <v>CID004398</v>
      </c>
      <c r="G14" s="148" t="str">
        <f ca="1">IF(C14=$X$4,"Enter smelter details",IF(ISERROR($V14),"",OFFSET('Smelter Look-up'!$F$4,$V14-4,0)))</f>
        <v>RMI</v>
      </c>
      <c r="H14" s="204">
        <f ca="1">IF(ISERROR($V14),"",OFFSET('Smelter Look-up'!$G$4,$V14-4,0))</f>
        <v>0</v>
      </c>
      <c r="I14" s="205" t="str">
        <f ca="1">IF(ISERROR($V14),"",OFFSET('Smelter Look-up'!$H$4,$V14-4,0))</f>
        <v>Ganzhou City</v>
      </c>
      <c r="J14" s="205" t="str">
        <f ca="1">IF(ISERROR($V14),"",OFFSET('Smelter Look-up'!$I$4,$V14-4,0))</f>
        <v>Jiangxi Sheng</v>
      </c>
      <c r="K14" s="149"/>
      <c r="L14" s="149"/>
      <c r="M14" s="149"/>
      <c r="N14" s="149"/>
      <c r="O14" s="149"/>
      <c r="P14" s="207"/>
      <c r="Q14" s="150"/>
      <c r="R14" s="148" t="str">
        <f ca="1">IF(ISERROR($V14),"",OFFSET('Smelter Look-up'!$C$4,$V14-4,0)&amp;"")</f>
        <v>Jiangxi Miracle Golden Tiger Cobalt Co. Ltd.</v>
      </c>
      <c r="S14" s="154" t="str">
        <f t="shared" ca="1" si="5"/>
        <v>CN</v>
      </c>
      <c r="T14" s="154" t="str">
        <f ca="1">IF(B14="","",IF(ISERROR(MATCH($J14,SorP!$B$1:$B$6226,0)),"",INDIRECT("'SorP'!$A$"&amp;MATCH($S14&amp;$J14,SorP!C:C,0))))</f>
        <v>CN-JX</v>
      </c>
      <c r="U14" s="167"/>
      <c r="V14" s="168">
        <f ca="1">IF(C14="",NA(),MATCH($B14&amp;$C14,'Smelter Look-up'!$J:$J,0))</f>
        <v>457</v>
      </c>
      <c r="X14" s="169">
        <f t="shared" ca="1" si="6"/>
        <v>0</v>
      </c>
      <c r="AB14" s="312" t="str">
        <f t="shared" ca="1" si="7"/>
        <v>Nickel</v>
      </c>
      <c r="AC14" s="169" t="str">
        <f t="shared" ca="1" si="3"/>
        <v>Nickel</v>
      </c>
      <c r="AD14" s="169" t="str">
        <f t="shared" ca="1" si="4"/>
        <v>Jiangxi Miracle Golden Tiger Cobalt Co. Ltd.</v>
      </c>
    </row>
    <row r="15" spans="1:34" s="169" customFormat="1" ht="135">
      <c r="A15" s="197" t="s">
        <v>18921</v>
      </c>
      <c r="B15" s="302" t="str">
        <f ca="1">IF(LEN(A15)=0,"",INDEX('Smelter Look-up'!$A:$A,MATCH($A15,'Smelter Look-up'!$E:$E,0)))</f>
        <v>Nickel</v>
      </c>
      <c r="C15" s="151" t="str">
        <f ca="1">IF(LEN(A15)=0,"",INDEX('Smelter Look-up'!$C:$C,MATCH($A15,'Smelter Look-up'!$E:$E,0)))</f>
        <v>Guangxi CNGR New Energy Science &amp; Technology Co., Ltd.</v>
      </c>
      <c r="D15" s="148"/>
      <c r="E15" s="148" t="str">
        <f ca="1">IF(ISERROR($V15),"",OFFSET('Smelter Look-up'!$D$4,$V15-4,0)&amp;"")</f>
        <v>CHINA</v>
      </c>
      <c r="F15" s="148" t="str">
        <f ca="1">IF(ISERROR($V15),"",OFFSET('Smelter Look-up'!$E$4,$V15-4,0))</f>
        <v>CID004728</v>
      </c>
      <c r="G15" s="148" t="str">
        <f ca="1">IF(C15=$X$4,"Enter smelter details",IF(ISERROR($V15),"",OFFSET('Smelter Look-up'!$F$4,$V15-4,0)))</f>
        <v>RMI</v>
      </c>
      <c r="H15" s="204">
        <f ca="1">IF(ISERROR($V15),"",OFFSET('Smelter Look-up'!$G$4,$V15-4,0))</f>
        <v>0</v>
      </c>
      <c r="I15" s="205" t="str">
        <f ca="1">IF(ISERROR($V15),"",OFFSET('Smelter Look-up'!$H$4,$V15-4,0))</f>
        <v>Qizhou City</v>
      </c>
      <c r="J15" s="205" t="str">
        <f ca="1">IF(ISERROR($V15),"",OFFSET('Smelter Look-up'!$I$4,$V15-4,0))</f>
        <v>Guangxi Zhuangzu Zizhiqu</v>
      </c>
      <c r="K15" s="149"/>
      <c r="L15" s="149"/>
      <c r="M15" s="149"/>
      <c r="N15" s="149"/>
      <c r="O15" s="149"/>
      <c r="P15" s="207"/>
      <c r="Q15" s="150"/>
      <c r="R15" s="148" t="str">
        <f ca="1">IF(ISERROR($V15),"",OFFSET('Smelter Look-up'!$C$4,$V15-4,0)&amp;"")</f>
        <v>Guangxi CNGR New Energy Science &amp; Technology Co., Ltd.</v>
      </c>
      <c r="S15" s="154" t="str">
        <f t="shared" ca="1" si="5"/>
        <v>CN</v>
      </c>
      <c r="T15" s="154" t="str">
        <f ca="1">IF(B15="","",IF(ISERROR(MATCH($J15,SorP!$B$1:$B$6226,0)),"",INDIRECT("'SorP'!$A$"&amp;MATCH($S15&amp;$J15,SorP!C:C,0))))</f>
        <v>CN-GX</v>
      </c>
      <c r="U15" s="167"/>
      <c r="V15" s="168">
        <f ca="1">IF(C15="",NA(),MATCH($B15&amp;$C15,'Smelter Look-up'!$J:$J,0))</f>
        <v>440</v>
      </c>
      <c r="X15" s="169">
        <f t="shared" ca="1" si="6"/>
        <v>0</v>
      </c>
      <c r="AB15" s="312" t="str">
        <f t="shared" ca="1" si="7"/>
        <v>Nickel</v>
      </c>
      <c r="AC15" s="169" t="str">
        <f t="shared" ca="1" si="3"/>
        <v>Nickel</v>
      </c>
      <c r="AD15" s="169" t="str">
        <f t="shared" ca="1" si="4"/>
        <v>Guangxi CNGR New Energy Science &amp; Technology Co., Ltd.</v>
      </c>
    </row>
    <row r="16" spans="1:34" s="169" customFormat="1" ht="108">
      <c r="A16" s="196" t="s">
        <v>18936</v>
      </c>
      <c r="B16" s="302" t="str">
        <f ca="1">IF(LEN(A16)=0,"",INDEX('Smelter Look-up'!$A:$A,MATCH($A16,'Smelter Look-up'!$E:$E,0)))</f>
        <v>Nickel</v>
      </c>
      <c r="C16" s="151" t="str">
        <f ca="1">IF(LEN(A16)=0,"",INDEX('Smelter Look-up'!$C:$C,MATCH($A16,'Smelter Look-up'!$E:$E,0)))</f>
        <v>Jiangxi Ruida New Energy Technology Co., Ltd.</v>
      </c>
      <c r="D16" s="148"/>
      <c r="E16" s="148" t="str">
        <f ca="1">IF(ISERROR($V16),"",OFFSET('Smelter Look-up'!$D$4,$V16-4,0)&amp;"")</f>
        <v>CHINA</v>
      </c>
      <c r="F16" s="148" t="str">
        <f ca="1">IF(ISERROR($V16),"",OFFSET('Smelter Look-up'!$E$4,$V16-4,0))</f>
        <v>CID004566</v>
      </c>
      <c r="G16" s="148" t="str">
        <f ca="1">IF(C16=$X$4,"Enter smelter details",IF(ISERROR($V16),"",OFFSET('Smelter Look-up'!$F$4,$V16-4,0)))</f>
        <v>RMI</v>
      </c>
      <c r="H16" s="204">
        <f ca="1">IF(ISERROR($V16),"",OFFSET('Smelter Look-up'!$G$4,$V16-4,0))</f>
        <v>0</v>
      </c>
      <c r="I16" s="205" t="str">
        <f ca="1">IF(ISERROR($V16),"",OFFSET('Smelter Look-up'!$H$4,$V16-4,0))</f>
        <v>Yichun</v>
      </c>
      <c r="J16" s="205" t="str">
        <f ca="1">IF(ISERROR($V16),"",OFFSET('Smelter Look-up'!$I$4,$V16-4,0))</f>
        <v>Jiangxi Sheng</v>
      </c>
      <c r="K16" s="149"/>
      <c r="L16" s="149"/>
      <c r="M16" s="149"/>
      <c r="N16" s="149"/>
      <c r="O16" s="149"/>
      <c r="P16" s="207"/>
      <c r="Q16" s="150"/>
      <c r="R16" s="148" t="str">
        <f ca="1">IF(ISERROR($V16),"",OFFSET('Smelter Look-up'!$C$4,$V16-4,0)&amp;"")</f>
        <v>Jiangxi Ruida New Energy Technology Co., Ltd.</v>
      </c>
      <c r="S16" s="154" t="str">
        <f t="shared" ca="1" si="5"/>
        <v>CN</v>
      </c>
      <c r="T16" s="154" t="str">
        <f ca="1">IF(B16="","",IF(ISERROR(MATCH($J16,SorP!$B$1:$B$6226,0)),"",INDIRECT("'SorP'!$A$"&amp;MATCH($S16&amp;$J16,SorP!C:C,0))))</f>
        <v>CN-JX</v>
      </c>
      <c r="U16" s="167"/>
      <c r="V16" s="168">
        <f ca="1">IF(C16="",NA(),MATCH($B16&amp;$C16,'Smelter Look-up'!$J:$J,0))</f>
        <v>460</v>
      </c>
      <c r="X16" s="169">
        <f t="shared" ca="1" si="6"/>
        <v>0</v>
      </c>
      <c r="AB16" s="312" t="str">
        <f t="shared" ca="1" si="7"/>
        <v>Nickel</v>
      </c>
      <c r="AC16" s="169" t="str">
        <f t="shared" ca="1" si="3"/>
        <v>Nickel</v>
      </c>
      <c r="AD16" s="169" t="str">
        <f t="shared" ca="1" si="4"/>
        <v>Jiangxi Ruida New Energy Technology Co., Ltd.</v>
      </c>
    </row>
    <row r="17" spans="1:30" s="169" customFormat="1" ht="40.5">
      <c r="A17" s="196" t="s">
        <v>18735</v>
      </c>
      <c r="B17" s="302" t="str">
        <f ca="1">IF(LEN(A17)=0,"",INDEX('Smelter Look-up'!$A:$A,MATCH($A17,'Smelter Look-up'!$E:$E,0)))</f>
        <v>Copper</v>
      </c>
      <c r="C17" s="151" t="str">
        <f ca="1">IF(LEN(A17)=0,"",INDEX('Smelter Look-up'!$C:$C,MATCH($A17,'Smelter Look-up'!$E:$E,0)))</f>
        <v>Eti Bakir A.S</v>
      </c>
      <c r="D17" s="148"/>
      <c r="E17" s="148" t="str">
        <f ca="1">IF(ISERROR($V17),"",OFFSET('Smelter Look-up'!$D$4,$V17-4,0)&amp;"")</f>
        <v>TURKEY</v>
      </c>
      <c r="F17" s="148" t="str">
        <f ca="1">IF(ISERROR($V17),"",OFFSET('Smelter Look-up'!$E$4,$V17-4,0))</f>
        <v>CID004058</v>
      </c>
      <c r="G17" s="148" t="str">
        <f ca="1">IF(C17=$X$4,"Enter smelter details",IF(ISERROR($V17),"",OFFSET('Smelter Look-up'!$F$4,$V17-4,0)))</f>
        <v>RMI</v>
      </c>
      <c r="H17" s="204">
        <f ca="1">IF(ISERROR($V17),"",OFFSET('Smelter Look-up'!$G$4,$V17-4,0))</f>
        <v>0</v>
      </c>
      <c r="I17" s="205" t="str">
        <f ca="1">IF(ISERROR($V17),"",OFFSET('Smelter Look-up'!$H$4,$V17-4,0))</f>
        <v>Mardin</v>
      </c>
      <c r="J17" s="205" t="str">
        <f ca="1">IF(ISERROR($V17),"",OFFSET('Smelter Look-up'!$I$4,$V17-4,0))</f>
        <v>Mardin</v>
      </c>
      <c r="K17" s="149"/>
      <c r="L17" s="149"/>
      <c r="M17" s="149"/>
      <c r="N17" s="149"/>
      <c r="O17" s="149"/>
      <c r="P17" s="207"/>
      <c r="Q17" s="150"/>
      <c r="R17" s="148" t="str">
        <f ca="1">IF(ISERROR($V17),"",OFFSET('Smelter Look-up'!$C$4,$V17-4,0)&amp;"")</f>
        <v>Eti Bakir A.S</v>
      </c>
      <c r="S17" s="154" t="str">
        <f t="shared" ca="1" si="5"/>
        <v>TR</v>
      </c>
      <c r="T17" s="154" t="str">
        <f ca="1">IF(B17="","",IF(ISERROR(MATCH($J17,SorP!$B$1:$B$6226,0)),"",INDIRECT("'SorP'!$A$"&amp;MATCH($S17&amp;$J17,SorP!C:C,0))))</f>
        <v>TR-47</v>
      </c>
      <c r="U17" s="167"/>
      <c r="V17" s="168">
        <f ca="1">IF(C17="",NA(),MATCH($B17&amp;$C17,'Smelter Look-up'!$J:$J,0))</f>
        <v>216</v>
      </c>
      <c r="X17" s="169">
        <f t="shared" ca="1" si="6"/>
        <v>0</v>
      </c>
      <c r="AB17" s="312" t="str">
        <f t="shared" ca="1" si="7"/>
        <v>Copper</v>
      </c>
      <c r="AC17" s="169" t="str">
        <f t="shared" ca="1" si="3"/>
        <v>Copper</v>
      </c>
      <c r="AD17" s="169" t="str">
        <f t="shared" ca="1" si="4"/>
        <v>Eti Bakir A.S</v>
      </c>
    </row>
    <row r="18" spans="1:30" s="169" customFormat="1" ht="94.5">
      <c r="A18" s="196" t="s">
        <v>18741</v>
      </c>
      <c r="B18" s="302" t="str">
        <f ca="1">IF(LEN(A18)=0,"",INDEX('Smelter Look-up'!$A:$A,MATCH($A18,'Smelter Look-up'!$E:$E,0)))</f>
        <v>Copper</v>
      </c>
      <c r="C18" s="151" t="str">
        <f ca="1">IF(LEN(A18)=0,"",INDEX('Smelter Look-up'!$C:$C,MATCH($A18,'Smelter Look-up'!$E:$E,0)))</f>
        <v>Impala Platinum - Base Metal Refinery (BMR)</v>
      </c>
      <c r="D18" s="148"/>
      <c r="E18" s="148" t="str">
        <f ca="1">IF(ISERROR($V18),"",OFFSET('Smelter Look-up'!$D$4,$V18-4,0)&amp;"")</f>
        <v>SOUTH AFRICA</v>
      </c>
      <c r="F18" s="148" t="str">
        <f ca="1">IF(ISERROR($V18),"",OFFSET('Smelter Look-up'!$E$4,$V18-4,0))</f>
        <v>CID004607</v>
      </c>
      <c r="G18" s="148" t="str">
        <f ca="1">IF(C18=$X$4,"Enter smelter details",IF(ISERROR($V18),"",OFFSET('Smelter Look-up'!$F$4,$V18-4,0)))</f>
        <v>RMI</v>
      </c>
      <c r="H18" s="204">
        <f ca="1">IF(ISERROR($V18),"",OFFSET('Smelter Look-up'!$G$4,$V18-4,0))</f>
        <v>0</v>
      </c>
      <c r="I18" s="205" t="str">
        <f ca="1">IF(ISERROR($V18),"",OFFSET('Smelter Look-up'!$H$4,$V18-4,0))</f>
        <v>Springs</v>
      </c>
      <c r="J18" s="205" t="str">
        <f ca="1">IF(ISERROR($V18),"",OFFSET('Smelter Look-up'!$I$4,$V18-4,0))</f>
        <v>Gauteng</v>
      </c>
      <c r="K18" s="149"/>
      <c r="L18" s="149"/>
      <c r="M18" s="149"/>
      <c r="N18" s="149"/>
      <c r="O18" s="149"/>
      <c r="P18" s="207"/>
      <c r="Q18" s="150"/>
      <c r="R18" s="148" t="str">
        <f ca="1">IF(ISERROR($V18),"",OFFSET('Smelter Look-up'!$C$4,$V18-4,0)&amp;"")</f>
        <v>Impala Platinum - Base Metal Refinery (BMR)</v>
      </c>
      <c r="S18" s="154" t="str">
        <f t="shared" ca="1" si="5"/>
        <v>ZA</v>
      </c>
      <c r="T18" s="154" t="str">
        <f ca="1">IF(B18="","",IF(ISERROR(MATCH($J18,SorP!$B$1:$B$6226,0)),"",INDIRECT("'SorP'!$A$"&amp;MATCH($S18&amp;$J18,SorP!C:C,0))))</f>
        <v>ZA-GP</v>
      </c>
      <c r="U18" s="167"/>
      <c r="V18" s="168">
        <f ca="1">IF(C18="",NA(),MATCH($B18&amp;$C18,'Smelter Look-up'!$J:$J,0))</f>
        <v>228</v>
      </c>
      <c r="X18" s="169">
        <f t="shared" ca="1" si="6"/>
        <v>0</v>
      </c>
      <c r="AB18" s="312" t="str">
        <f t="shared" ca="1" si="7"/>
        <v>Copper</v>
      </c>
      <c r="AC18" s="169" t="str">
        <f t="shared" ca="1" si="3"/>
        <v>Copper</v>
      </c>
      <c r="AD18" s="169" t="str">
        <f t="shared" ca="1" si="4"/>
        <v>Impala Platinum - Base Metal Refinery (BMR)</v>
      </c>
    </row>
    <row r="19" spans="1:30" s="169" customFormat="1" ht="81">
      <c r="A19" s="196" t="s">
        <v>18743</v>
      </c>
      <c r="B19" s="302" t="str">
        <f ca="1">IF(LEN(A19)=0,"",INDEX('Smelter Look-up'!$A:$A,MATCH($A19,'Smelter Look-up'!$E:$E,0)))</f>
        <v>Copper</v>
      </c>
      <c r="C19" s="151" t="str">
        <f ca="1">IF(LEN(A19)=0,"",INDEX('Smelter Look-up'!$C:$C,MATCH($A19,'Smelter Look-up'!$E:$E,0)))</f>
        <v>Impala Platinum - Rustenburg Smelter</v>
      </c>
      <c r="D19" s="148"/>
      <c r="E19" s="148" t="str">
        <f ca="1">IF(ISERROR($V19),"",OFFSET('Smelter Look-up'!$D$4,$V19-4,0)&amp;"")</f>
        <v>SOUTH AFRICA</v>
      </c>
      <c r="F19" s="148" t="str">
        <f ca="1">IF(ISERROR($V19),"",OFFSET('Smelter Look-up'!$E$4,$V19-4,0))</f>
        <v>CID004613</v>
      </c>
      <c r="G19" s="148" t="str">
        <f ca="1">IF(C19=$X$4,"Enter smelter details",IF(ISERROR($V19),"",OFFSET('Smelter Look-up'!$F$4,$V19-4,0)))</f>
        <v>RMI</v>
      </c>
      <c r="H19" s="204">
        <f ca="1">IF(ISERROR($V19),"",OFFSET('Smelter Look-up'!$G$4,$V19-4,0))</f>
        <v>0</v>
      </c>
      <c r="I19" s="205" t="str">
        <f ca="1">IF(ISERROR($V19),"",OFFSET('Smelter Look-up'!$H$4,$V19-4,0))</f>
        <v>Rustenburg</v>
      </c>
      <c r="J19" s="205" t="str">
        <f ca="1">IF(ISERROR($V19),"",OFFSET('Smelter Look-up'!$I$4,$V19-4,0))</f>
        <v>North-West</v>
      </c>
      <c r="K19" s="149"/>
      <c r="L19" s="149"/>
      <c r="M19" s="149"/>
      <c r="N19" s="149"/>
      <c r="O19" s="149"/>
      <c r="P19" s="207"/>
      <c r="Q19" s="150"/>
      <c r="R19" s="148" t="str">
        <f ca="1">IF(ISERROR($V19),"",OFFSET('Smelter Look-up'!$C$4,$V19-4,0)&amp;"")</f>
        <v>Impala Platinum - Rustenburg Smelter</v>
      </c>
      <c r="S19" s="154" t="str">
        <f t="shared" ca="1" si="5"/>
        <v>ZA</v>
      </c>
      <c r="T19" s="154" t="str">
        <f ca="1">IF(B19="","",IF(ISERROR(MATCH($J19,SorP!$B$1:$B$6226,0)),"",INDIRECT("'SorP'!$A$"&amp;MATCH($S19&amp;$J19,SorP!C:C,0))))</f>
        <v>ZA-NW</v>
      </c>
      <c r="U19" s="167"/>
      <c r="V19" s="168">
        <f ca="1">IF(C19="",NA(),MATCH($B19&amp;$C19,'Smelter Look-up'!$J:$J,0))</f>
        <v>229</v>
      </c>
      <c r="X19" s="169">
        <f t="shared" ca="1" si="6"/>
        <v>0</v>
      </c>
      <c r="AB19" s="312" t="str">
        <f t="shared" ca="1" si="7"/>
        <v>Copper</v>
      </c>
      <c r="AC19" s="169" t="str">
        <f t="shared" ca="1" si="3"/>
        <v>Copper</v>
      </c>
      <c r="AD19" s="169" t="str">
        <f t="shared" ca="1" si="4"/>
        <v>Impala Platinum - Rustenburg Smelter</v>
      </c>
    </row>
    <row r="20" spans="1:30" s="169" customFormat="1" ht="121.5">
      <c r="A20" s="197" t="s">
        <v>18817</v>
      </c>
      <c r="B20" s="302" t="str">
        <f ca="1">IF(LEN(A20)=0,"",INDEX('Smelter Look-up'!$A:$A,MATCH($A20,'Smelter Look-up'!$E:$E,0)))</f>
        <v>Copper</v>
      </c>
      <c r="C20" s="151" t="str">
        <f ca="1">IF(LEN(A20)=0,"",INDEX('Smelter Look-up'!$C:$C,MATCH($A20,'Smelter Look-up'!$E:$E,0)))</f>
        <v>Toyo Smelter &amp; Refinery, Sumitomo Metal Mining</v>
      </c>
      <c r="D20" s="148"/>
      <c r="E20" s="148" t="str">
        <f ca="1">IF(ISERROR($V20),"",OFFSET('Smelter Look-up'!$D$4,$V20-4,0)&amp;"")</f>
        <v>JAPAN</v>
      </c>
      <c r="F20" s="148" t="str">
        <f ca="1">IF(ISERROR($V20),"",OFFSET('Smelter Look-up'!$E$4,$V20-4,0))</f>
        <v>CID003878</v>
      </c>
      <c r="G20" s="148" t="str">
        <f ca="1">IF(C20=$X$4,"Enter smelter details",IF(ISERROR($V20),"",OFFSET('Smelter Look-up'!$F$4,$V20-4,0)))</f>
        <v>RMI</v>
      </c>
      <c r="H20" s="204">
        <f ca="1">IF(ISERROR($V20),"",OFFSET('Smelter Look-up'!$G$4,$V20-4,0))</f>
        <v>0</v>
      </c>
      <c r="I20" s="205" t="str">
        <f ca="1">IF(ISERROR($V20),"",OFFSET('Smelter Look-up'!$H$4,$V20-4,0))</f>
        <v>Saijyo</v>
      </c>
      <c r="J20" s="205" t="str">
        <f ca="1">IF(ISERROR($V20),"",OFFSET('Smelter Look-up'!$I$4,$V20-4,0))</f>
        <v>Ehime</v>
      </c>
      <c r="K20" s="149"/>
      <c r="L20" s="149"/>
      <c r="M20" s="149"/>
      <c r="N20" s="149"/>
      <c r="O20" s="149"/>
      <c r="P20" s="207"/>
      <c r="Q20" s="150"/>
      <c r="R20" s="148" t="str">
        <f ca="1">IF(ISERROR($V20),"",OFFSET('Smelter Look-up'!$C$4,$V20-4,0)&amp;"")</f>
        <v>Toyo Smelter &amp; Refinery, Sumitomo Metal Mining</v>
      </c>
      <c r="S20" s="154" t="str">
        <f t="shared" ca="1" si="5"/>
        <v>JP</v>
      </c>
      <c r="T20" s="154" t="str">
        <f ca="1">IF(B20="","",IF(ISERROR(MATCH($J20,SorP!$B$1:$B$6226,0)),"",INDIRECT("'SorP'!$A$"&amp;MATCH($S20&amp;$J20,SorP!C:C,0))))</f>
        <v>JP-38</v>
      </c>
      <c r="U20" s="167"/>
      <c r="V20" s="168">
        <f ca="1">IF(C20="",NA(),MATCH($B20&amp;$C20,'Smelter Look-up'!$J:$J,0))</f>
        <v>301</v>
      </c>
      <c r="X20" s="169">
        <f t="shared" ca="1" si="6"/>
        <v>0</v>
      </c>
      <c r="AB20" s="312" t="str">
        <f t="shared" ca="1" si="7"/>
        <v>Copper</v>
      </c>
      <c r="AC20" s="169" t="str">
        <f t="shared" ca="1" si="3"/>
        <v>Copper</v>
      </c>
      <c r="AD20" s="169" t="str">
        <f t="shared" ca="1" si="4"/>
        <v>Toyo Smelter &amp; Refinery, Sumitomo Metal Mining</v>
      </c>
    </row>
    <row r="21" spans="1:30" s="169" customFormat="1" ht="67.5">
      <c r="A21" s="196" t="s">
        <v>18824</v>
      </c>
      <c r="B21" s="302" t="str">
        <f ca="1">IF(LEN(A21)=0,"",INDEX('Smelter Look-up'!$A:$A,MATCH($A21,'Smelter Look-up'!$E:$E,0)))</f>
        <v>Copper</v>
      </c>
      <c r="C21" s="151" t="str">
        <f ca="1">IF(LEN(A21)=0,"",INDEX('Smelter Look-up'!$C:$C,MATCH($A21,'Smelter Look-up'!$E:$E,0)))</f>
        <v>Vedanta Limited-Sterlite Copper</v>
      </c>
      <c r="D21" s="148"/>
      <c r="E21" s="148" t="str">
        <f ca="1">IF(ISERROR($V21),"",OFFSET('Smelter Look-up'!$D$4,$V21-4,0)&amp;"")</f>
        <v>INDIA</v>
      </c>
      <c r="F21" s="148" t="str">
        <f ca="1">IF(ISERROR($V21),"",OFFSET('Smelter Look-up'!$E$4,$V21-4,0))</f>
        <v>CID004228</v>
      </c>
      <c r="G21" s="148" t="str">
        <f ca="1">IF(C21=$X$4,"Enter smelter details",IF(ISERROR($V21),"",OFFSET('Smelter Look-up'!$F$4,$V21-4,0)))</f>
        <v>RMI</v>
      </c>
      <c r="H21" s="204">
        <f ca="1">IF(ISERROR($V21),"",OFFSET('Smelter Look-up'!$G$4,$V21-4,0))</f>
        <v>0</v>
      </c>
      <c r="I21" s="205" t="str">
        <f ca="1">IF(ISERROR($V21),"",OFFSET('Smelter Look-up'!$H$4,$V21-4,0))</f>
        <v>Silvassa</v>
      </c>
      <c r="J21" s="205" t="str">
        <f ca="1">IF(ISERROR($V21),"",OFFSET('Smelter Look-up'!$I$4,$V21-4,0))</f>
        <v>Dādra and Nagar Haveli and Damān and Diu</v>
      </c>
      <c r="K21" s="149"/>
      <c r="L21" s="149"/>
      <c r="M21" s="149"/>
      <c r="N21" s="149"/>
      <c r="O21" s="149"/>
      <c r="P21" s="207"/>
      <c r="Q21" s="150"/>
      <c r="R21" s="148" t="str">
        <f ca="1">IF(ISERROR($V21),"",OFFSET('Smelter Look-up'!$C$4,$V21-4,0)&amp;"")</f>
        <v>Vedanta Limited-Sterlite Copper</v>
      </c>
      <c r="S21" s="154" t="str">
        <f t="shared" ca="1" si="5"/>
        <v>IN</v>
      </c>
      <c r="T21" s="154" t="str">
        <f ca="1">IF(B21="","",IF(ISERROR(MATCH($J21,SorP!$B$1:$B$6226,0)),"",INDIRECT("'SorP'!$A$"&amp;MATCH($S21&amp;$J21,SorP!C:C,0))))</f>
        <v>IN-DH</v>
      </c>
      <c r="U21" s="167"/>
      <c r="V21" s="168">
        <f ca="1">IF(C21="",NA(),MATCH($B21&amp;$C21,'Smelter Look-up'!$J:$J,0))</f>
        <v>307</v>
      </c>
      <c r="X21" s="169">
        <f t="shared" ca="1" si="6"/>
        <v>0</v>
      </c>
      <c r="AB21" s="312" t="str">
        <f t="shared" ca="1" si="7"/>
        <v>Copper</v>
      </c>
      <c r="AC21" s="169" t="str">
        <f t="shared" ca="1" si="3"/>
        <v>Copper</v>
      </c>
      <c r="AD21" s="169" t="str">
        <f t="shared" ca="1" si="4"/>
        <v>Vedanta Limited-Sterlite Copper</v>
      </c>
    </row>
    <row r="22" spans="1:30" s="169" customFormat="1" ht="27">
      <c r="A22" s="196" t="s">
        <v>19288</v>
      </c>
      <c r="B22" s="302" t="str">
        <f ca="1">IF(LEN(A22)=0,"",INDEX('Smelter Look-up'!$A:$A,MATCH($A22,'Smelter Look-up'!$E:$E,0)))</f>
        <v>Nickel</v>
      </c>
      <c r="C22" s="151" t="str">
        <f ca="1">IF(LEN(A22)=0,"",INDEX('Smelter Look-up'!$C:$C,MATCH($A22,'Smelter Look-up'!$E:$E,0)))</f>
        <v>Umicore Olen</v>
      </c>
      <c r="D22" s="148"/>
      <c r="E22" s="148" t="str">
        <f ca="1">IF(ISERROR($V22),"",OFFSET('Smelter Look-up'!$D$4,$V22-4,0)&amp;"")</f>
        <v>BELGIUM</v>
      </c>
      <c r="F22" s="148" t="str">
        <f ca="1">IF(ISERROR($V22),"",OFFSET('Smelter Look-up'!$E$4,$V22-4,0))</f>
        <v>CID005249</v>
      </c>
      <c r="G22" s="148" t="str">
        <f ca="1">IF(C22=$X$4,"Enter smelter details",IF(ISERROR($V22),"",OFFSET('Smelter Look-up'!$F$4,$V22-4,0)))</f>
        <v>RMI</v>
      </c>
      <c r="H22" s="204">
        <f ca="1">IF(ISERROR($V22),"",OFFSET('Smelter Look-up'!$G$4,$V22-4,0))</f>
        <v>0</v>
      </c>
      <c r="I22" s="205" t="str">
        <f ca="1">IF(ISERROR($V22),"",OFFSET('Smelter Look-up'!$H$4,$V22-4,0))</f>
        <v>Olen</v>
      </c>
      <c r="J22" s="205" t="str">
        <f ca="1">IF(ISERROR($V22),"",OFFSET('Smelter Look-up'!$I$4,$V22-4,0))</f>
        <v>Antwerpen</v>
      </c>
      <c r="K22" s="149"/>
      <c r="L22" s="149"/>
      <c r="M22" s="149"/>
      <c r="N22" s="149"/>
      <c r="O22" s="149"/>
      <c r="P22" s="207"/>
      <c r="Q22" s="150"/>
      <c r="R22" s="148" t="str">
        <f ca="1">IF(ISERROR($V22),"",OFFSET('Smelter Look-up'!$C$4,$V22-4,0)&amp;"")</f>
        <v>Umicore Olen</v>
      </c>
      <c r="S22" s="154" t="str">
        <f t="shared" ca="1" si="5"/>
        <v>BE</v>
      </c>
      <c r="T22" s="154" t="str">
        <f ca="1">IF(B22="","",IF(ISERROR(MATCH($J22,SorP!$B$1:$B$6226,0)),"",INDIRECT("'SorP'!$A$"&amp;MATCH($S22&amp;$J22,SorP!C:C,0))))</f>
        <v>BE-VAN</v>
      </c>
      <c r="U22" s="167"/>
      <c r="V22" s="168">
        <f ca="1">IF(C22="",NA(),MATCH($B22&amp;$C22,'Smelter Look-up'!$J:$J,0))</f>
        <v>490</v>
      </c>
      <c r="X22" s="169">
        <f t="shared" ca="1" si="6"/>
        <v>0</v>
      </c>
      <c r="AB22" s="312" t="str">
        <f t="shared" ca="1" si="7"/>
        <v>Nickel</v>
      </c>
      <c r="AC22" s="169" t="str">
        <f t="shared" ca="1" si="3"/>
        <v>Nickel</v>
      </c>
      <c r="AD22" s="169" t="str">
        <f t="shared" ca="1" si="4"/>
        <v>Umicore Olen</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PCB Connect Holding AB (includes PCB Connect AB,AS,OY,UO,BV,GMBH,HK,US,UK,DK,PL,IN Shenzhen trading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Wim Op 't Veld</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wim.optveld@pcbconnectgroup.com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0031403333050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Wim Op 't Veld</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wim.optveld@pcbconnectgroup.com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46057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https://www.pcbconnectgroup.com/code-of-conduct/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Glorie Mae Bureros PCB</cp:lastModifiedBy>
  <cp:revision/>
  <dcterms:created xsi:type="dcterms:W3CDTF">2010-06-21T21:00:23Z</dcterms:created>
  <dcterms:modified xsi:type="dcterms:W3CDTF">2026-02-04T08:16:43Z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